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T:\Dokumente\Kramer et al\Wittenbrink\Submissions\"/>
    </mc:Choice>
  </mc:AlternateContent>
  <bookViews>
    <workbookView xWindow="0" yWindow="0" windowWidth="19200" windowHeight="11145" tabRatio="500"/>
  </bookViews>
  <sheets>
    <sheet name="DLMO calculation tool" sheetId="1" r:id="rId1"/>
  </sheets>
  <calcPr calcId="162913"/>
</workbook>
</file>

<file path=xl/calcChain.xml><?xml version="1.0" encoding="utf-8"?>
<calcChain xmlns="http://schemas.openxmlformats.org/spreadsheetml/2006/main">
  <c r="K21" i="1" l="1"/>
  <c r="K20" i="1"/>
  <c r="K19" i="1"/>
  <c r="Z5" i="1" l="1"/>
  <c r="AA5" i="1" l="1"/>
  <c r="AB5" i="1" s="1"/>
  <c r="C66" i="1" l="1"/>
  <c r="C67" i="1"/>
  <c r="F6" i="1" l="1"/>
  <c r="F5" i="1"/>
  <c r="F48" i="1"/>
  <c r="F38" i="1"/>
  <c r="F29" i="1"/>
  <c r="F12" i="1"/>
  <c r="F15" i="1"/>
  <c r="F47" i="1"/>
  <c r="F37" i="1"/>
  <c r="F28" i="1"/>
  <c r="F20" i="1"/>
  <c r="F11" i="1"/>
  <c r="F45" i="1"/>
  <c r="F52" i="1"/>
  <c r="F42" i="1"/>
  <c r="F34" i="1"/>
  <c r="F25" i="1"/>
  <c r="F17" i="1"/>
  <c r="F8" i="1"/>
  <c r="F51" i="1"/>
  <c r="F41" i="1"/>
  <c r="F33" i="1"/>
  <c r="F24" i="1"/>
  <c r="F16" i="1"/>
  <c r="F7" i="1"/>
  <c r="F21" i="1"/>
  <c r="F44" i="1"/>
  <c r="F50" i="1"/>
  <c r="F46" i="1"/>
  <c r="F40" i="1"/>
  <c r="F36" i="1"/>
  <c r="F32" i="1"/>
  <c r="F27" i="1"/>
  <c r="F23" i="1"/>
  <c r="F19" i="1"/>
  <c r="F14" i="1"/>
  <c r="F10" i="1"/>
  <c r="F49" i="1"/>
  <c r="F43" i="1"/>
  <c r="F39" i="1"/>
  <c r="F35" i="1"/>
  <c r="F31" i="1"/>
  <c r="F26" i="1"/>
  <c r="F22" i="1"/>
  <c r="F18" i="1"/>
  <c r="F13" i="1"/>
  <c r="F9" i="1"/>
  <c r="F30" i="1"/>
  <c r="F72" i="1" l="1"/>
  <c r="G5" i="1" l="1"/>
  <c r="G6" i="1"/>
  <c r="G25" i="1"/>
  <c r="G27" i="1"/>
  <c r="G12" i="1"/>
  <c r="G33" i="1"/>
  <c r="G49" i="1"/>
  <c r="G15" i="1"/>
  <c r="G24" i="1"/>
  <c r="G43" i="1"/>
  <c r="G47" i="1"/>
  <c r="G16" i="1"/>
  <c r="G39" i="1"/>
  <c r="G45" i="1"/>
  <c r="G46" i="1"/>
  <c r="G18" i="1"/>
  <c r="G17" i="1"/>
  <c r="G23" i="1"/>
  <c r="G48" i="1"/>
  <c r="G8" i="1"/>
  <c r="G19" i="1"/>
  <c r="G38" i="1"/>
  <c r="G51" i="1"/>
  <c r="G14" i="1"/>
  <c r="G29" i="1"/>
  <c r="G41" i="1"/>
  <c r="G10" i="1"/>
  <c r="G28" i="1"/>
  <c r="G21" i="1"/>
  <c r="G31" i="1"/>
  <c r="G20" i="1"/>
  <c r="G44" i="1"/>
  <c r="G26" i="1"/>
  <c r="G11" i="1"/>
  <c r="G50" i="1"/>
  <c r="G22" i="1"/>
  <c r="G37" i="1"/>
  <c r="G7" i="1"/>
  <c r="G35" i="1"/>
  <c r="G52" i="1"/>
  <c r="G40" i="1"/>
  <c r="G13" i="1"/>
  <c r="G42" i="1"/>
  <c r="G36" i="1"/>
  <c r="G9" i="1"/>
  <c r="G34" i="1"/>
  <c r="G32" i="1"/>
  <c r="G30" i="1"/>
  <c r="W6" i="1" l="1"/>
  <c r="P42" i="1" s="1"/>
  <c r="W5" i="1"/>
  <c r="O30" i="1" s="1"/>
  <c r="O83" i="1" l="1"/>
  <c r="O13" i="1"/>
  <c r="P89" i="1"/>
  <c r="P96" i="1"/>
  <c r="O31" i="1"/>
  <c r="P79" i="1"/>
  <c r="O81" i="1"/>
  <c r="O48" i="1"/>
  <c r="O66" i="1"/>
  <c r="O77" i="1"/>
  <c r="O44" i="1"/>
  <c r="O62" i="1"/>
  <c r="O71" i="1"/>
  <c r="O17" i="1"/>
  <c r="O35" i="1"/>
  <c r="P65" i="1"/>
  <c r="P76" i="1"/>
  <c r="P47" i="1"/>
  <c r="P70" i="1"/>
  <c r="P45" i="1"/>
  <c r="P48" i="1"/>
  <c r="P15" i="1"/>
  <c r="O91" i="1"/>
  <c r="O49" i="1"/>
  <c r="O80" i="1"/>
  <c r="O16" i="1"/>
  <c r="O98" i="1"/>
  <c r="O34" i="1"/>
  <c r="P38" i="1"/>
  <c r="P25" i="1"/>
  <c r="P16" i="1"/>
  <c r="O75" i="1"/>
  <c r="O45" i="1"/>
  <c r="O76" i="1"/>
  <c r="O12" i="1"/>
  <c r="O94" i="1"/>
  <c r="P6" i="1"/>
  <c r="P26" i="1"/>
  <c r="P54" i="1"/>
  <c r="P94" i="1"/>
  <c r="P19" i="1"/>
  <c r="P35" i="1"/>
  <c r="P51" i="1"/>
  <c r="P67" i="1"/>
  <c r="P83" i="1"/>
  <c r="Q83" i="1" s="1"/>
  <c r="P99" i="1"/>
  <c r="P20" i="1"/>
  <c r="P36" i="1"/>
  <c r="P52" i="1"/>
  <c r="P68" i="1"/>
  <c r="P84" i="1"/>
  <c r="P100" i="1"/>
  <c r="P21" i="1"/>
  <c r="P37" i="1"/>
  <c r="P53" i="1"/>
  <c r="P69" i="1"/>
  <c r="P85" i="1"/>
  <c r="P5" i="1"/>
  <c r="P50" i="1"/>
  <c r="P78" i="1"/>
  <c r="P10" i="1"/>
  <c r="P30" i="1"/>
  <c r="Q30" i="1" s="1"/>
  <c r="P62" i="1"/>
  <c r="P7" i="1"/>
  <c r="P23" i="1"/>
  <c r="P39" i="1"/>
  <c r="P55" i="1"/>
  <c r="P71" i="1"/>
  <c r="P87" i="1"/>
  <c r="P8" i="1"/>
  <c r="P24" i="1"/>
  <c r="P40" i="1"/>
  <c r="P56" i="1"/>
  <c r="P98" i="1"/>
  <c r="P66" i="1"/>
  <c r="P22" i="1"/>
  <c r="P81" i="1"/>
  <c r="P61" i="1"/>
  <c r="P41" i="1"/>
  <c r="P17" i="1"/>
  <c r="P92" i="1"/>
  <c r="P72" i="1"/>
  <c r="P44" i="1"/>
  <c r="P12" i="1"/>
  <c r="P75" i="1"/>
  <c r="P43" i="1"/>
  <c r="P11" i="1"/>
  <c r="P34" i="1"/>
  <c r="O6" i="1"/>
  <c r="Q6" i="1" s="1"/>
  <c r="O22" i="1"/>
  <c r="O38" i="1"/>
  <c r="O54" i="1"/>
  <c r="O70" i="1"/>
  <c r="O86" i="1"/>
  <c r="O7" i="1"/>
  <c r="O23" i="1"/>
  <c r="O39" i="1"/>
  <c r="O55" i="1"/>
  <c r="O20" i="1"/>
  <c r="Q20" i="1" s="1"/>
  <c r="O36" i="1"/>
  <c r="Q36" i="1" s="1"/>
  <c r="O52" i="1"/>
  <c r="Q52" i="1" s="1"/>
  <c r="O68" i="1"/>
  <c r="Q68" i="1" s="1"/>
  <c r="O84" i="1"/>
  <c r="Q84" i="1" s="1"/>
  <c r="O100" i="1"/>
  <c r="Q100" i="1" s="1"/>
  <c r="O21" i="1"/>
  <c r="Q21" i="1" s="1"/>
  <c r="O37" i="1"/>
  <c r="Q37" i="1" s="1"/>
  <c r="O53" i="1"/>
  <c r="Q53" i="1" s="1"/>
  <c r="O69" i="1"/>
  <c r="Q69" i="1" s="1"/>
  <c r="O85" i="1"/>
  <c r="Q85" i="1" s="1"/>
  <c r="O5" i="1"/>
  <c r="Q5" i="1" s="1"/>
  <c r="O67" i="1"/>
  <c r="O79" i="1"/>
  <c r="O10" i="1"/>
  <c r="Q10" i="1" s="1"/>
  <c r="O26" i="1"/>
  <c r="Q26" i="1" s="1"/>
  <c r="O42" i="1"/>
  <c r="Q42" i="1" s="1"/>
  <c r="O58" i="1"/>
  <c r="O74" i="1"/>
  <c r="O90" i="1"/>
  <c r="O11" i="1"/>
  <c r="Q11" i="1" s="1"/>
  <c r="O27" i="1"/>
  <c r="O43" i="1"/>
  <c r="O8" i="1"/>
  <c r="Q8" i="1" s="1"/>
  <c r="O24" i="1"/>
  <c r="Q24" i="1" s="1"/>
  <c r="O40" i="1"/>
  <c r="Q40" i="1" s="1"/>
  <c r="O56" i="1"/>
  <c r="Q56" i="1" s="1"/>
  <c r="O72" i="1"/>
  <c r="Q72" i="1" s="1"/>
  <c r="O88" i="1"/>
  <c r="O9" i="1"/>
  <c r="O25" i="1"/>
  <c r="O41" i="1"/>
  <c r="O57" i="1"/>
  <c r="O73" i="1"/>
  <c r="O89" i="1"/>
  <c r="O59" i="1"/>
  <c r="O99" i="1"/>
  <c r="O95" i="1"/>
  <c r="P90" i="1"/>
  <c r="P58" i="1"/>
  <c r="P97" i="1"/>
  <c r="P77" i="1"/>
  <c r="P57" i="1"/>
  <c r="P33" i="1"/>
  <c r="P13" i="1"/>
  <c r="P88" i="1"/>
  <c r="P64" i="1"/>
  <c r="P32" i="1"/>
  <c r="P95" i="1"/>
  <c r="P63" i="1"/>
  <c r="P31" i="1"/>
  <c r="Q31" i="1" s="1"/>
  <c r="P82" i="1"/>
  <c r="P18" i="1"/>
  <c r="O63" i="1"/>
  <c r="O97" i="1"/>
  <c r="O65" i="1"/>
  <c r="O33" i="1"/>
  <c r="O96" i="1"/>
  <c r="Q96" i="1" s="1"/>
  <c r="O64" i="1"/>
  <c r="Q64" i="1" s="1"/>
  <c r="O32" i="1"/>
  <c r="Q32" i="1" s="1"/>
  <c r="O51" i="1"/>
  <c r="O19" i="1"/>
  <c r="O82" i="1"/>
  <c r="O50" i="1"/>
  <c r="O18" i="1"/>
  <c r="Q18" i="1" s="1"/>
  <c r="P86" i="1"/>
  <c r="P46" i="1"/>
  <c r="P93" i="1"/>
  <c r="P73" i="1"/>
  <c r="P49" i="1"/>
  <c r="P29" i="1"/>
  <c r="P9" i="1"/>
  <c r="P80" i="1"/>
  <c r="P60" i="1"/>
  <c r="P28" i="1"/>
  <c r="P91" i="1"/>
  <c r="P59" i="1"/>
  <c r="P27" i="1"/>
  <c r="P74" i="1"/>
  <c r="P14" i="1"/>
  <c r="O87" i="1"/>
  <c r="O93" i="1"/>
  <c r="O61" i="1"/>
  <c r="O29" i="1"/>
  <c r="O92" i="1"/>
  <c r="O60" i="1"/>
  <c r="Q60" i="1" s="1"/>
  <c r="O28" i="1"/>
  <c r="Q28" i="1" s="1"/>
  <c r="O47" i="1"/>
  <c r="Q47" i="1" s="1"/>
  <c r="O15" i="1"/>
  <c r="O78" i="1"/>
  <c r="Q78" i="1" s="1"/>
  <c r="O46" i="1"/>
  <c r="Q46" i="1" s="1"/>
  <c r="O14" i="1"/>
  <c r="Q14" i="1" s="1"/>
  <c r="Q51" i="1"/>
  <c r="Q29" i="1" l="1"/>
  <c r="Q88" i="1"/>
  <c r="Q95" i="1"/>
  <c r="Q54" i="1"/>
  <c r="Q12" i="1"/>
  <c r="Q73" i="1"/>
  <c r="Q62" i="1"/>
  <c r="Q44" i="1"/>
  <c r="Q35" i="1"/>
  <c r="Q16" i="1"/>
  <c r="Q15" i="1"/>
  <c r="Q13" i="1"/>
  <c r="Q89" i="1"/>
  <c r="Q70" i="1"/>
  <c r="Q81" i="1"/>
  <c r="Q93" i="1"/>
  <c r="Q9" i="1"/>
  <c r="Q27" i="1"/>
  <c r="Q79" i="1"/>
  <c r="Q63" i="1"/>
  <c r="Q77" i="1"/>
  <c r="Q97" i="1"/>
  <c r="Q57" i="1"/>
  <c r="Q92" i="1"/>
  <c r="Q87" i="1"/>
  <c r="Q45" i="1"/>
  <c r="Q38" i="1"/>
  <c r="Q80" i="1"/>
  <c r="Q48" i="1"/>
  <c r="Q94" i="1"/>
  <c r="Q39" i="1"/>
  <c r="Q61" i="1"/>
  <c r="Q25" i="1"/>
  <c r="Q74" i="1"/>
  <c r="Q76" i="1"/>
  <c r="Q58" i="1"/>
  <c r="Q17" i="1"/>
  <c r="Q71" i="1"/>
  <c r="Q75" i="1"/>
  <c r="Q34" i="1"/>
  <c r="Q49" i="1"/>
  <c r="Q67" i="1"/>
  <c r="Q7" i="1"/>
  <c r="Q66" i="1"/>
  <c r="Q19" i="1"/>
  <c r="Q23" i="1"/>
  <c r="Q91" i="1"/>
  <c r="Q50" i="1"/>
  <c r="Q65" i="1"/>
  <c r="Q82" i="1"/>
  <c r="Q33" i="1"/>
  <c r="Q59" i="1"/>
  <c r="Q41" i="1"/>
  <c r="Q90" i="1"/>
  <c r="Q55" i="1"/>
  <c r="Q86" i="1"/>
  <c r="Q22" i="1"/>
  <c r="Q43" i="1"/>
  <c r="Q98" i="1"/>
  <c r="Q99" i="1"/>
  <c r="R85" i="1" l="1"/>
  <c r="S85" i="1" s="1"/>
  <c r="R66" i="1"/>
  <c r="S66" i="1" s="1"/>
  <c r="R41" i="1"/>
  <c r="S41" i="1" s="1"/>
  <c r="R72" i="1"/>
  <c r="S72" i="1" s="1"/>
  <c r="R76" i="1"/>
  <c r="S76" i="1" s="1"/>
  <c r="R96" i="1"/>
  <c r="S96" i="1" s="1"/>
  <c r="R19" i="1"/>
  <c r="S19" i="1" s="1"/>
  <c r="R38" i="1"/>
  <c r="S38" i="1" s="1"/>
  <c r="R90" i="1"/>
  <c r="S90" i="1" s="1"/>
  <c r="R17" i="1"/>
  <c r="S17" i="1" s="1"/>
  <c r="R43" i="1"/>
  <c r="S43" i="1" s="1"/>
  <c r="R82" i="1"/>
  <c r="S82" i="1" s="1"/>
  <c r="R23" i="1"/>
  <c r="S23" i="1" s="1"/>
  <c r="R21" i="1"/>
  <c r="S21" i="1" s="1"/>
  <c r="R46" i="1"/>
  <c r="S46" i="1" s="1"/>
  <c r="R45" i="1"/>
  <c r="S45" i="1" s="1"/>
  <c r="R51" i="1"/>
  <c r="S51" i="1" s="1"/>
  <c r="R10" i="1"/>
  <c r="S10" i="1" s="1"/>
  <c r="R87" i="1"/>
  <c r="S87" i="1" s="1"/>
  <c r="R54" i="1"/>
  <c r="S54" i="1" s="1"/>
  <c r="R60" i="1"/>
  <c r="S60" i="1" s="1"/>
  <c r="R88" i="1"/>
  <c r="S88" i="1" s="1"/>
  <c r="R12" i="1"/>
  <c r="S12" i="1" s="1"/>
  <c r="R99" i="1"/>
  <c r="S99" i="1" s="1"/>
  <c r="R92" i="1"/>
  <c r="S92" i="1" s="1"/>
  <c r="R69" i="1"/>
  <c r="S69" i="1" s="1"/>
  <c r="R26" i="1"/>
  <c r="S26" i="1" s="1"/>
  <c r="R59" i="1"/>
  <c r="S59" i="1" s="1"/>
  <c r="R6" i="1"/>
  <c r="S6" i="1" s="1"/>
  <c r="R42" i="1"/>
  <c r="S42" i="1" s="1"/>
  <c r="R37" i="1"/>
  <c r="S37" i="1" s="1"/>
  <c r="R56" i="1"/>
  <c r="S56" i="1" s="1"/>
  <c r="R25" i="1"/>
  <c r="S25" i="1" s="1"/>
  <c r="R67" i="1"/>
  <c r="S67" i="1" s="1"/>
  <c r="R53" i="1"/>
  <c r="S53" i="1" s="1"/>
  <c r="R83" i="1"/>
  <c r="S83" i="1" s="1"/>
  <c r="R8" i="1"/>
  <c r="S8" i="1" s="1"/>
  <c r="R64" i="1"/>
  <c r="S64" i="1" s="1"/>
  <c r="R13" i="1"/>
  <c r="S13" i="1" s="1"/>
  <c r="R31" i="1"/>
  <c r="S31" i="1" s="1"/>
  <c r="R79" i="1"/>
  <c r="S79" i="1" s="1"/>
  <c r="R34" i="1"/>
  <c r="S34" i="1" s="1"/>
  <c r="R24" i="1"/>
  <c r="S24" i="1" s="1"/>
  <c r="R35" i="1"/>
  <c r="S35" i="1" s="1"/>
  <c r="R86" i="1"/>
  <c r="S86" i="1" s="1"/>
  <c r="R9" i="1"/>
  <c r="S9" i="1" s="1"/>
  <c r="R94" i="1"/>
  <c r="S94" i="1" s="1"/>
  <c r="R55" i="1"/>
  <c r="S55" i="1" s="1"/>
  <c r="R84" i="1"/>
  <c r="S84" i="1" s="1"/>
  <c r="R20" i="1"/>
  <c r="S20" i="1" s="1"/>
  <c r="R50" i="1"/>
  <c r="S50" i="1" s="1"/>
  <c r="R33" i="1"/>
  <c r="S33" i="1" s="1"/>
  <c r="R89" i="1"/>
  <c r="S89" i="1" s="1"/>
  <c r="R74" i="1"/>
  <c r="S74" i="1" s="1"/>
  <c r="R40" i="1"/>
  <c r="S40" i="1" s="1"/>
  <c r="R97" i="1"/>
  <c r="S97" i="1" s="1"/>
  <c r="R91" i="1"/>
  <c r="S91" i="1" s="1"/>
  <c r="R68" i="1"/>
  <c r="S68" i="1" s="1"/>
  <c r="R44" i="1"/>
  <c r="S44" i="1" s="1"/>
  <c r="R93" i="1"/>
  <c r="S93" i="1" s="1"/>
  <c r="R81" i="1"/>
  <c r="S81" i="1" s="1"/>
  <c r="R7" i="1"/>
  <c r="S7" i="1" s="1"/>
  <c r="R28" i="1"/>
  <c r="S28" i="1" s="1"/>
  <c r="R18" i="1"/>
  <c r="S18" i="1" s="1"/>
  <c r="R58" i="1"/>
  <c r="S58" i="1" s="1"/>
  <c r="R14" i="1"/>
  <c r="S14" i="1" s="1"/>
  <c r="R100" i="1"/>
  <c r="S100" i="1" s="1"/>
  <c r="R70" i="1"/>
  <c r="S70" i="1" s="1"/>
  <c r="R48" i="1"/>
  <c r="S48" i="1" s="1"/>
  <c r="R15" i="1"/>
  <c r="S15" i="1" s="1"/>
  <c r="R27" i="1"/>
  <c r="S27" i="1" s="1"/>
  <c r="R78" i="1"/>
  <c r="S78" i="1" s="1"/>
  <c r="R52" i="1"/>
  <c r="S52" i="1" s="1"/>
  <c r="R39" i="1"/>
  <c r="S39" i="1" s="1"/>
  <c r="R65" i="1"/>
  <c r="S65" i="1" s="1"/>
  <c r="R16" i="1"/>
  <c r="S16" i="1" s="1"/>
  <c r="R29" i="1"/>
  <c r="S29" i="1" s="1"/>
  <c r="R95" i="1"/>
  <c r="S95" i="1" s="1"/>
  <c r="R30" i="1"/>
  <c r="S30" i="1" s="1"/>
  <c r="R98" i="1"/>
  <c r="S98" i="1" s="1"/>
  <c r="R63" i="1"/>
  <c r="S63" i="1" s="1"/>
  <c r="R71" i="1"/>
  <c r="S71" i="1" s="1"/>
  <c r="R47" i="1"/>
  <c r="S47" i="1" s="1"/>
  <c r="R5" i="1"/>
  <c r="S5" i="1" s="1"/>
  <c r="R62" i="1"/>
  <c r="S62" i="1" s="1"/>
  <c r="R77" i="1"/>
  <c r="S77" i="1" s="1"/>
  <c r="R49" i="1"/>
  <c r="S49" i="1" s="1"/>
  <c r="R61" i="1"/>
  <c r="S61" i="1" s="1"/>
  <c r="R11" i="1"/>
  <c r="S11" i="1" s="1"/>
  <c r="R36" i="1"/>
  <c r="S36" i="1" s="1"/>
  <c r="R73" i="1"/>
  <c r="S73" i="1" s="1"/>
  <c r="R80" i="1"/>
  <c r="S80" i="1" s="1"/>
  <c r="R57" i="1"/>
  <c r="S57" i="1" s="1"/>
  <c r="R22" i="1"/>
  <c r="S22" i="1" s="1"/>
  <c r="R75" i="1"/>
  <c r="S75" i="1" s="1"/>
  <c r="R32" i="1"/>
  <c r="S32" i="1" s="1"/>
  <c r="S101" i="1" l="1"/>
  <c r="W8" i="1" l="1"/>
  <c r="Z7" i="1" s="1"/>
  <c r="AA7" i="1" l="1"/>
  <c r="I18" i="1" s="1"/>
  <c r="J18" i="1" l="1"/>
  <c r="K18" i="1" s="1"/>
</calcChain>
</file>

<file path=xl/sharedStrings.xml><?xml version="1.0" encoding="utf-8"?>
<sst xmlns="http://schemas.openxmlformats.org/spreadsheetml/2006/main" count="101" uniqueCount="83">
  <si>
    <t>ODC1</t>
  </si>
  <si>
    <t>ABHD5</t>
  </si>
  <si>
    <t>RBM3</t>
  </si>
  <si>
    <t>PER2</t>
  </si>
  <si>
    <t>CX3CR1</t>
  </si>
  <si>
    <t>TSPAN4</t>
  </si>
  <si>
    <t>LILRA5</t>
  </si>
  <si>
    <t>IRS2</t>
  </si>
  <si>
    <t>CRY2</t>
  </si>
  <si>
    <t>HNRNPDL</t>
  </si>
  <si>
    <t>PPIA</t>
  </si>
  <si>
    <t>CYP51A1</t>
  </si>
  <si>
    <t>NR1D1</t>
  </si>
  <si>
    <t>PHC2</t>
  </si>
  <si>
    <t>NID1</t>
  </si>
  <si>
    <t>CLEC4E</t>
  </si>
  <si>
    <t>IRAK3</t>
  </si>
  <si>
    <t>PER1</t>
  </si>
  <si>
    <t>DHRS9</t>
  </si>
  <si>
    <t>FKBP4</t>
  </si>
  <si>
    <t>FKBP5</t>
  </si>
  <si>
    <t>HGSNAT</t>
  </si>
  <si>
    <t>C7orf50</t>
  </si>
  <si>
    <t>AGFG1</t>
  </si>
  <si>
    <t>HSPA1A</t>
  </si>
  <si>
    <t>GAPDH</t>
  </si>
  <si>
    <t>SERPINB9</t>
  </si>
  <si>
    <t>HSPH1</t>
  </si>
  <si>
    <t>FUS</t>
  </si>
  <si>
    <t>MLKL</t>
  </si>
  <si>
    <t>TSC22D3</t>
  </si>
  <si>
    <t>CD99</t>
  </si>
  <si>
    <t>SMAP2</t>
  </si>
  <si>
    <t>KLF9</t>
  </si>
  <si>
    <t>RSRP1</t>
  </si>
  <si>
    <t>CRISPLD2</t>
  </si>
  <si>
    <t>CRY1</t>
  </si>
  <si>
    <t>DBP</t>
  </si>
  <si>
    <t>LGALS3</t>
  </si>
  <si>
    <t>HPRT1</t>
  </si>
  <si>
    <t>PSMB2</t>
  </si>
  <si>
    <t>CPED1</t>
  </si>
  <si>
    <t>FASN</t>
  </si>
  <si>
    <t>UBE2J1</t>
  </si>
  <si>
    <t>PLAC8</t>
  </si>
  <si>
    <t>PER3</t>
  </si>
  <si>
    <t>ELMO2</t>
  </si>
  <si>
    <t>NR1D2</t>
  </si>
  <si>
    <t>POS_B(32)</t>
  </si>
  <si>
    <t>POS_C(8)</t>
  </si>
  <si>
    <t>POS_E(0.5)</t>
  </si>
  <si>
    <t>POS_D(2)</t>
  </si>
  <si>
    <t>POS_F(0.125)</t>
  </si>
  <si>
    <t>POS_A(128)</t>
  </si>
  <si>
    <t>NEG_C(0)</t>
  </si>
  <si>
    <t>NEG_D(0)</t>
  </si>
  <si>
    <t>NEG_B(0)</t>
  </si>
  <si>
    <t>NEG_F(0)</t>
  </si>
  <si>
    <t>NEG_E(0)</t>
  </si>
  <si>
    <t>NEG_A(0)</t>
  </si>
  <si>
    <t>AVE POS Controls</t>
  </si>
  <si>
    <t>AVE NEG Controls</t>
  </si>
  <si>
    <t>Scale factor 1</t>
  </si>
  <si>
    <t>Scale factor 2</t>
  </si>
  <si>
    <t>Probes</t>
  </si>
  <si>
    <t>Geomean housekeeper</t>
  </si>
  <si>
    <t>normalized values</t>
  </si>
  <si>
    <t>Paste values in here from NanoString RCC file (make sure genes and controls match)</t>
  </si>
  <si>
    <t>gene</t>
  </si>
  <si>
    <t>Spc1</t>
  </si>
  <si>
    <t>Spc2</t>
  </si>
  <si>
    <t>Loadings</t>
  </si>
  <si>
    <t>HoursPastDLMO</t>
  </si>
  <si>
    <t>Time of blood drawing</t>
  </si>
  <si>
    <t>Hours past DLMO</t>
  </si>
  <si>
    <t>hours</t>
  </si>
  <si>
    <t>min</t>
  </si>
  <si>
    <t>Predicted DLMO</t>
  </si>
  <si>
    <t>Calculations</t>
  </si>
  <si>
    <t>mean deviation Spc1, Spc2</t>
  </si>
  <si>
    <t>Rel. deviation from Spc1</t>
  </si>
  <si>
    <t>Rel. deviation From Spc2</t>
  </si>
  <si>
    <t>Insert here the blood sampling time (in a 24:00 hour 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</si>
</sst>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5" applyNumberFormat="0" applyAlignment="0" applyProtection="0"/>
    <xf numFmtId="0" fontId="16" fillId="8" borderId="16" applyNumberFormat="0" applyAlignment="0" applyProtection="0"/>
    <xf numFmtId="0" fontId="17" fillId="8" borderId="15" applyNumberFormat="0" applyAlignment="0" applyProtection="0"/>
    <xf numFmtId="0" fontId="18" fillId="0" borderId="17" applyNumberFormat="0" applyFill="0" applyAlignment="0" applyProtection="0"/>
    <xf numFmtId="0" fontId="19" fillId="9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10" borderId="19" applyNumberFormat="0" applyFont="0" applyAlignment="0" applyProtection="0"/>
  </cellStyleXfs>
  <cellXfs count="56">
    <xf numFmtId="0" fontId="0" fillId="0" borderId="0" xfId="0"/>
    <xf numFmtId="0" fontId="26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5" fillId="0" borderId="0" xfId="0" applyFont="1" applyProtection="1"/>
    <xf numFmtId="0" fontId="8" fillId="0" borderId="0" xfId="48" applyFont="1" applyProtection="1"/>
    <xf numFmtId="0" fontId="8" fillId="0" borderId="0" xfId="48" applyFont="1" applyFill="1" applyProtection="1"/>
    <xf numFmtId="0" fontId="8" fillId="0" borderId="0" xfId="0" applyFont="1" applyProtection="1"/>
    <xf numFmtId="0" fontId="7" fillId="36" borderId="0" xfId="0" applyFont="1" applyFill="1" applyProtection="1"/>
    <xf numFmtId="0" fontId="5" fillId="36" borderId="0" xfId="0" applyFont="1" applyFill="1" applyProtection="1"/>
    <xf numFmtId="0" fontId="0" fillId="37" borderId="0" xfId="0" applyFill="1" applyProtection="1"/>
    <xf numFmtId="0" fontId="0" fillId="36" borderId="0" xfId="0" applyFill="1" applyProtection="1"/>
    <xf numFmtId="0" fontId="0" fillId="36" borderId="0" xfId="0" applyFill="1" applyBorder="1" applyProtection="1"/>
    <xf numFmtId="2" fontId="0" fillId="2" borderId="1" xfId="0" applyNumberFormat="1" applyFill="1" applyBorder="1" applyProtection="1"/>
    <xf numFmtId="2" fontId="1" fillId="0" borderId="0" xfId="48" applyNumberFormat="1" applyProtection="1"/>
    <xf numFmtId="164" fontId="1" fillId="0" borderId="0" xfId="48" applyNumberFormat="1" applyProtection="1"/>
    <xf numFmtId="164" fontId="0" fillId="0" borderId="0" xfId="0" applyNumberFormat="1" applyProtection="1"/>
    <xf numFmtId="0" fontId="0" fillId="35" borderId="4" xfId="0" applyFill="1" applyBorder="1" applyProtection="1"/>
    <xf numFmtId="0" fontId="0" fillId="35" borderId="6" xfId="0" applyFill="1" applyBorder="1" applyProtection="1"/>
    <xf numFmtId="2" fontId="0" fillId="2" borderId="2" xfId="0" applyNumberFormat="1" applyFill="1" applyBorder="1" applyProtection="1"/>
    <xf numFmtId="0" fontId="0" fillId="35" borderId="9" xfId="0" applyFill="1" applyBorder="1" applyProtection="1"/>
    <xf numFmtId="0" fontId="0" fillId="35" borderId="11" xfId="0" applyFill="1" applyBorder="1" applyProtection="1"/>
    <xf numFmtId="2" fontId="0" fillId="2" borderId="7" xfId="0" applyNumberFormat="1" applyFill="1" applyBorder="1" applyProtection="1"/>
    <xf numFmtId="0" fontId="0" fillId="35" borderId="21" xfId="0" applyFill="1" applyBorder="1" applyProtection="1"/>
    <xf numFmtId="2" fontId="0" fillId="35" borderId="22" xfId="0" applyNumberFormat="1" applyFill="1" applyBorder="1" applyProtection="1"/>
    <xf numFmtId="0" fontId="7" fillId="3" borderId="4" xfId="0" applyFont="1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25" fillId="0" borderId="0" xfId="0" applyFont="1" applyProtection="1"/>
    <xf numFmtId="0" fontId="8" fillId="3" borderId="7" xfId="0" applyFont="1" applyFill="1" applyBorder="1" applyProtection="1"/>
    <xf numFmtId="0" fontId="8" fillId="3" borderId="0" xfId="0" applyFont="1" applyFill="1" applyBorder="1" applyProtection="1"/>
    <xf numFmtId="0" fontId="8" fillId="3" borderId="8" xfId="0" applyFont="1" applyFill="1" applyBorder="1" applyProtection="1"/>
    <xf numFmtId="0" fontId="0" fillId="3" borderId="7" xfId="0" applyFill="1" applyBorder="1" applyProtection="1"/>
    <xf numFmtId="0" fontId="0" fillId="3" borderId="0" xfId="0" applyFill="1" applyBorder="1" applyProtection="1"/>
    <xf numFmtId="0" fontId="0" fillId="3" borderId="8" xfId="0" applyFill="1" applyBorder="1" applyProtection="1"/>
    <xf numFmtId="0" fontId="0" fillId="0" borderId="0" xfId="0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2" fontId="0" fillId="2" borderId="3" xfId="0" applyNumberFormat="1" applyFill="1" applyBorder="1" applyProtection="1"/>
    <xf numFmtId="0" fontId="2" fillId="0" borderId="0" xfId="0" applyFont="1" applyProtection="1"/>
    <xf numFmtId="1" fontId="0" fillId="0" borderId="26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27" fillId="0" borderId="0" xfId="0" applyFont="1" applyBorder="1" applyProtection="1"/>
    <xf numFmtId="0" fontId="27" fillId="0" borderId="23" xfId="0" applyFont="1" applyBorder="1" applyProtection="1"/>
    <xf numFmtId="0" fontId="5" fillId="0" borderId="2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" fontId="24" fillId="38" borderId="0" xfId="0" applyNumberFormat="1" applyFont="1" applyFill="1" applyBorder="1" applyProtection="1"/>
    <xf numFmtId="165" fontId="0" fillId="0" borderId="0" xfId="0" applyNumberFormat="1" applyProtection="1"/>
    <xf numFmtId="165" fontId="8" fillId="0" borderId="0" xfId="0" applyNumberFormat="1" applyFont="1" applyProtection="1"/>
    <xf numFmtId="0" fontId="27" fillId="0" borderId="0" xfId="0" applyFont="1" applyFill="1" applyBorder="1" applyProtection="1"/>
    <xf numFmtId="0" fontId="0" fillId="0" borderId="0" xfId="0" applyFill="1" applyProtection="1"/>
    <xf numFmtId="1" fontId="24" fillId="0" borderId="0" xfId="0" applyNumberFormat="1" applyFont="1" applyFill="1" applyProtection="1"/>
    <xf numFmtId="0" fontId="0" fillId="0" borderId="0" xfId="0" applyProtection="1">
      <protection locked="0"/>
    </xf>
    <xf numFmtId="0" fontId="28" fillId="37" borderId="0" xfId="0" applyFont="1" applyFill="1" applyProtection="1"/>
  </cellXfs>
  <cellStyles count="51">
    <cellStyle name="20 % - Akzent1" xfId="25" builtinId="30" customBuiltin="1"/>
    <cellStyle name="20 % - Akzent2" xfId="29" builtinId="34" customBuiltin="1"/>
    <cellStyle name="20 % - Akzent3" xfId="33" builtinId="38" customBuiltin="1"/>
    <cellStyle name="20 % - Akzent4" xfId="37" builtinId="42" customBuiltin="1"/>
    <cellStyle name="20 % - Akzent5" xfId="41" builtinId="46" customBuiltin="1"/>
    <cellStyle name="20 % - Akzent6" xfId="45" builtinId="50" customBuiltin="1"/>
    <cellStyle name="40 % - Akzent1" xfId="26" builtinId="31" customBuiltin="1"/>
    <cellStyle name="40 % - Akzent2" xfId="30" builtinId="35" customBuiltin="1"/>
    <cellStyle name="40 % - Akzent3" xfId="34" builtinId="39" customBuiltin="1"/>
    <cellStyle name="40 % - Akzent4" xfId="38" builtinId="43" customBuiltin="1"/>
    <cellStyle name="40 % - Akzent5" xfId="42" builtinId="47" customBuiltin="1"/>
    <cellStyle name="40 % - Akzent6" xfId="46" builtinId="51" customBuiltin="1"/>
    <cellStyle name="60 % - Akzent1" xfId="27" builtinId="32" customBuiltin="1"/>
    <cellStyle name="60 % - Akzent2" xfId="31" builtinId="36" customBuiltin="1"/>
    <cellStyle name="60 % - Akzent3" xfId="35" builtinId="40" customBuiltin="1"/>
    <cellStyle name="60 % - Akzent4" xfId="39" builtinId="44" customBuiltin="1"/>
    <cellStyle name="60 % - Akzent5" xfId="43" builtinId="48" customBuiltin="1"/>
    <cellStyle name="60 % - Akzent6" xfId="47" builtinId="52" customBuiltin="1"/>
    <cellStyle name="Akzent1" xfId="24" builtinId="29" customBuiltin="1"/>
    <cellStyle name="Akzent2" xfId="28" builtinId="33" customBuiltin="1"/>
    <cellStyle name="Akzent3" xfId="32" builtinId="37" customBuiltin="1"/>
    <cellStyle name="Akzent4" xfId="36" builtinId="41" customBuiltin="1"/>
    <cellStyle name="Akzent5" xfId="40" builtinId="45" customBuiltin="1"/>
    <cellStyle name="Akzent6" xfId="44" builtinId="49" customBuiltin="1"/>
    <cellStyle name="Ausgabe" xfId="17" builtinId="21" customBuiltin="1"/>
    <cellStyle name="Berechnung" xfId="18" builtinId="22" customBuiltin="1"/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Eingabe" xfId="16" builtinId="20" customBuiltin="1"/>
    <cellStyle name="Ergebnis" xfId="23" builtinId="25" customBuiltin="1"/>
    <cellStyle name="Erklärender Text" xfId="22" builtinId="53" customBuiltin="1"/>
    <cellStyle name="Gut" xfId="13" builtinId="26" customBuilti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Neutral" xfId="15" builtinId="28" customBuiltin="1"/>
    <cellStyle name="Notiz 2" xfId="50"/>
    <cellStyle name="Schlecht" xfId="14" builtinId="27" customBuiltin="1"/>
    <cellStyle name="Standard" xfId="0" builtinId="0"/>
    <cellStyle name="Standard 2" xfId="48"/>
    <cellStyle name="Überschrift 1" xfId="9" builtinId="16" customBuiltin="1"/>
    <cellStyle name="Überschrift 2" xfId="10" builtinId="17" customBuiltin="1"/>
    <cellStyle name="Überschrift 3" xfId="11" builtinId="18" customBuiltin="1"/>
    <cellStyle name="Überschrift 4" xfId="12" builtinId="19" customBuiltin="1"/>
    <cellStyle name="Überschrift 5" xfId="49"/>
    <cellStyle name="Verknüpfte Zelle" xfId="19" builtinId="24" customBuiltin="1"/>
    <cellStyle name="Warnender Text" xfId="21" builtinId="11" customBuiltin="1"/>
    <cellStyle name="Zelle überprüfen" xfId="20" builtinId="23" customBuiltin="1"/>
  </cellStyles>
  <dxfs count="0"/>
  <tableStyles count="0" defaultTableStyle="TableStyleMedium9" defaultPivotStyle="PivotStyleMedium4"/>
  <colors>
    <mruColors>
      <color rgb="FFDCAAAA"/>
      <color rgb="FFDC5A5A"/>
      <color rgb="FFDC6E6E"/>
      <color rgb="FFDC8282"/>
      <color rgb="FFDC9696"/>
      <color rgb="FFDCBEBE"/>
      <color rgb="FFDCD2D2"/>
      <color rgb="FF5A5ADC"/>
      <color rgb="FF6E6EDC"/>
      <color rgb="FF828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28575</xdr:rowOff>
    </xdr:from>
    <xdr:to>
      <xdr:col>2</xdr:col>
      <xdr:colOff>476250</xdr:colOff>
      <xdr:row>2</xdr:row>
      <xdr:rowOff>190500</xdr:rowOff>
    </xdr:to>
    <xdr:cxnSp macro="">
      <xdr:nvCxnSpPr>
        <xdr:cNvPr id="3" name="Gerade Verbindung mit Pfeil 2"/>
        <xdr:cNvCxnSpPr/>
      </xdr:nvCxnSpPr>
      <xdr:spPr>
        <a:xfrm>
          <a:off x="1304925" y="266700"/>
          <a:ext cx="9525" cy="36195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34</xdr:col>
      <xdr:colOff>465534</xdr:colOff>
      <xdr:row>22</xdr:row>
      <xdr:rowOff>115788</xdr:rowOff>
    </xdr:from>
    <xdr:ext cx="65" cy="172227"/>
    <xdr:sp macro="" textlink="">
      <xdr:nvSpPr>
        <xdr:cNvPr id="4" name="Textfeld 3"/>
        <xdr:cNvSpPr txBox="1"/>
      </xdr:nvSpPr>
      <xdr:spPr>
        <a:xfrm>
          <a:off x="8904089" y="48634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9</xdr:col>
      <xdr:colOff>10120</xdr:colOff>
      <xdr:row>11</xdr:row>
      <xdr:rowOff>102989</xdr:rowOff>
    </xdr:from>
    <xdr:to>
      <xdr:col>9</xdr:col>
      <xdr:colOff>19645</xdr:colOff>
      <xdr:row>12</xdr:row>
      <xdr:rowOff>190500</xdr:rowOff>
    </xdr:to>
    <xdr:cxnSp macro="">
      <xdr:nvCxnSpPr>
        <xdr:cNvPr id="8" name="Gerade Verbindung mit Pfeil 7"/>
        <xdr:cNvCxnSpPr/>
      </xdr:nvCxnSpPr>
      <xdr:spPr>
        <a:xfrm>
          <a:off x="7287815" y="3526036"/>
          <a:ext cx="9525" cy="355402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B101"/>
  <sheetViews>
    <sheetView showGridLines="0" tabSelected="1" zoomScale="70" zoomScaleNormal="70" workbookViewId="0">
      <selection activeCell="A19" sqref="A19"/>
    </sheetView>
  </sheetViews>
  <sheetFormatPr baseColWidth="10" defaultRowHeight="15.75" x14ac:dyDescent="0.25"/>
  <cols>
    <col min="1" max="1" width="11" style="3"/>
    <col min="2" max="2" width="0.875" style="3" customWidth="1"/>
    <col min="3" max="3" width="11" style="3"/>
    <col min="4" max="4" width="0.875" style="3" customWidth="1"/>
    <col min="5" max="5" width="11" style="3"/>
    <col min="6" max="6" width="11" style="3" hidden="1" customWidth="1"/>
    <col min="7" max="7" width="17" style="3" hidden="1" customWidth="1"/>
    <col min="8" max="8" width="26.375" style="3" customWidth="1"/>
    <col min="9" max="10" width="6.875" style="3" customWidth="1"/>
    <col min="11" max="11" width="11" style="3" hidden="1" customWidth="1"/>
    <col min="12" max="12" width="18.875" style="3" hidden="1" customWidth="1"/>
    <col min="13" max="14" width="11" style="3" hidden="1" customWidth="1"/>
    <col min="15" max="16" width="22.25" style="3" hidden="1" customWidth="1"/>
    <col min="17" max="17" width="30.625" style="49" hidden="1" customWidth="1"/>
    <col min="18" max="26" width="11" style="3" hidden="1" customWidth="1"/>
    <col min="27" max="27" width="17.875" style="3" hidden="1" customWidth="1"/>
    <col min="28" max="28" width="11" style="3" hidden="1" customWidth="1"/>
    <col min="29" max="36" width="11" style="3" customWidth="1"/>
    <col min="37" max="16384" width="11" style="3"/>
  </cols>
  <sheetData>
    <row r="1" spans="1:28" ht="18.75" x14ac:dyDescent="0.3">
      <c r="A1" s="1" t="s">
        <v>67</v>
      </c>
      <c r="B1" s="2"/>
    </row>
    <row r="3" spans="1:28" ht="19.5" customHeight="1" x14ac:dyDescent="0.3">
      <c r="A3" s="5" t="s">
        <v>64</v>
      </c>
      <c r="B3" s="4"/>
      <c r="C3" s="5"/>
      <c r="D3" s="5"/>
      <c r="E3" s="5"/>
      <c r="G3" s="4" t="s">
        <v>66</v>
      </c>
      <c r="L3" s="6" t="s">
        <v>72</v>
      </c>
      <c r="M3" s="6" t="s">
        <v>69</v>
      </c>
      <c r="N3" s="6" t="s">
        <v>70</v>
      </c>
      <c r="O3" s="7" t="s">
        <v>80</v>
      </c>
      <c r="P3" s="8" t="s">
        <v>81</v>
      </c>
      <c r="Q3" s="50" t="s">
        <v>79</v>
      </c>
      <c r="R3" s="8"/>
      <c r="Z3" s="3" t="s">
        <v>78</v>
      </c>
    </row>
    <row r="4" spans="1:28" ht="5.0999999999999996" customHeight="1" thickBot="1" x14ac:dyDescent="0.35">
      <c r="A4" s="4"/>
      <c r="B4" s="9"/>
      <c r="C4" s="10"/>
      <c r="D4" s="10"/>
      <c r="E4" s="5"/>
      <c r="G4" s="4"/>
      <c r="L4" s="6"/>
      <c r="M4" s="6"/>
      <c r="N4" s="6"/>
      <c r="P4" s="8"/>
      <c r="Q4" s="50"/>
      <c r="R4" s="8"/>
    </row>
    <row r="5" spans="1:28" ht="18" customHeight="1" x14ac:dyDescent="0.25">
      <c r="A5" s="55" t="s">
        <v>0</v>
      </c>
      <c r="B5" s="12"/>
      <c r="C5" s="54"/>
      <c r="D5" s="13"/>
      <c r="F5" s="3" t="e">
        <f>C5*$C$69/$C$66-$C$67</f>
        <v>#DIV/0!</v>
      </c>
      <c r="G5" s="14">
        <f>IFERROR(LOG(F5*$C$70/$F$72,2),-10)</f>
        <v>-10</v>
      </c>
      <c r="L5" s="15">
        <v>0</v>
      </c>
      <c r="M5" s="16">
        <v>-12.536</v>
      </c>
      <c r="N5" s="16">
        <v>-16.579999999999998</v>
      </c>
      <c r="O5" s="17">
        <f t="shared" ref="O5:O36" si="0">ABS($W$5-M5)/ABS(M5)</f>
        <v>2.1814280180006627</v>
      </c>
      <c r="P5" s="17">
        <f t="shared" ref="P5:P36" si="1">ABS($W$6-N5)/ABS(N5)</f>
        <v>2.2062726617721431</v>
      </c>
      <c r="Q5" s="49">
        <f>AVERAGE(O5:P5)</f>
        <v>2.1938503398864029</v>
      </c>
      <c r="R5" s="3">
        <f>IF(Q5=MIN($Q$5:$Q$100), 1, 0)</f>
        <v>0</v>
      </c>
      <c r="S5" s="3">
        <f>IF(R5=0, 0, L5)</f>
        <v>0</v>
      </c>
      <c r="V5" s="18" t="s">
        <v>69</v>
      </c>
      <c r="W5" s="19">
        <f>W13*G8+W14*G17+W16*G24+W17*G32+W20*G41+W21*G43+W22*G50+W23*G51+W24*G52</f>
        <v>14.810381633656309</v>
      </c>
      <c r="Z5" s="3">
        <f>I15/24</f>
        <v>0</v>
      </c>
      <c r="AA5" s="3">
        <f>J15/(60*24)</f>
        <v>0</v>
      </c>
      <c r="AB5" s="3">
        <f>SUM(Z5:AA5)</f>
        <v>0</v>
      </c>
    </row>
    <row r="6" spans="1:28" ht="18" customHeight="1" thickBot="1" x14ac:dyDescent="0.3">
      <c r="A6" s="55" t="s">
        <v>1</v>
      </c>
      <c r="B6" s="12"/>
      <c r="C6" s="54"/>
      <c r="D6" s="13"/>
      <c r="F6" s="3" t="e">
        <f t="shared" ref="F6:F52" si="2">C6*$C$69/$C$66-$C$67</f>
        <v>#DIV/0!</v>
      </c>
      <c r="G6" s="20">
        <f t="shared" ref="G6:G52" si="3">IFERROR(LOG(F6*$C$70/$F$72,2),-10)</f>
        <v>-10</v>
      </c>
      <c r="L6" s="15">
        <v>0.25</v>
      </c>
      <c r="M6" s="16">
        <v>-12.656000000000001</v>
      </c>
      <c r="N6" s="16">
        <v>-16.57</v>
      </c>
      <c r="O6" s="17">
        <f t="shared" si="0"/>
        <v>2.1702261088540067</v>
      </c>
      <c r="P6" s="17">
        <f t="shared" si="1"/>
        <v>2.2070006476875155</v>
      </c>
      <c r="Q6" s="49">
        <f t="shared" ref="Q6:Q69" si="4">AVERAGE(O6:P6)</f>
        <v>2.1886133782707611</v>
      </c>
      <c r="R6" s="3">
        <f t="shared" ref="R6:R69" si="5">IF(Q6=MIN($Q$5:$Q$100), 1, 0)</f>
        <v>0</v>
      </c>
      <c r="S6" s="3">
        <f t="shared" ref="S6:S69" si="6">IF(R6=0, 0, L6)</f>
        <v>0</v>
      </c>
      <c r="V6" s="21" t="s">
        <v>70</v>
      </c>
      <c r="W6" s="22">
        <f>X13*G8+X15*G22+X18*G38+X19*G40+X20*G41</f>
        <v>20.00000073218213</v>
      </c>
    </row>
    <row r="7" spans="1:28" ht="18" customHeight="1" thickBot="1" x14ac:dyDescent="0.3">
      <c r="A7" s="55" t="s">
        <v>2</v>
      </c>
      <c r="B7" s="12"/>
      <c r="C7" s="54"/>
      <c r="D7" s="13"/>
      <c r="F7" s="3" t="e">
        <f t="shared" si="2"/>
        <v>#DIV/0!</v>
      </c>
      <c r="G7" s="23">
        <f t="shared" si="3"/>
        <v>-10</v>
      </c>
      <c r="L7" s="15">
        <v>0.5</v>
      </c>
      <c r="M7" s="16">
        <v>-12.775</v>
      </c>
      <c r="N7" s="16">
        <v>-16.565000000000001</v>
      </c>
      <c r="O7" s="17">
        <f t="shared" si="0"/>
        <v>2.1593253724975585</v>
      </c>
      <c r="P7" s="17">
        <f t="shared" si="1"/>
        <v>2.2073649702494493</v>
      </c>
      <c r="Q7" s="49">
        <f t="shared" si="4"/>
        <v>2.1833451713735039</v>
      </c>
      <c r="R7" s="3">
        <f t="shared" si="5"/>
        <v>0</v>
      </c>
      <c r="S7" s="3">
        <f t="shared" si="6"/>
        <v>0</v>
      </c>
      <c r="Z7" s="3">
        <f>(AB5*24)-W8+24</f>
        <v>16</v>
      </c>
      <c r="AA7" s="3">
        <f>IF(Z7&gt;24, Z7-24, Z7)</f>
        <v>16</v>
      </c>
    </row>
    <row r="8" spans="1:28" ht="18" customHeight="1" thickBot="1" x14ac:dyDescent="0.3">
      <c r="A8" s="55" t="s">
        <v>3</v>
      </c>
      <c r="B8" s="12"/>
      <c r="C8" s="54"/>
      <c r="D8" s="13"/>
      <c r="F8" s="3" t="e">
        <f t="shared" si="2"/>
        <v>#DIV/0!</v>
      </c>
      <c r="G8" s="23">
        <f t="shared" si="3"/>
        <v>-10</v>
      </c>
      <c r="L8" s="15">
        <v>0.75</v>
      </c>
      <c r="M8" s="16">
        <v>-12.893000000000001</v>
      </c>
      <c r="N8" s="16">
        <v>-16.565999999999999</v>
      </c>
      <c r="O8" s="17">
        <f t="shared" si="0"/>
        <v>2.1487149331929194</v>
      </c>
      <c r="P8" s="17">
        <f t="shared" si="1"/>
        <v>2.2072920881433138</v>
      </c>
      <c r="Q8" s="49">
        <f t="shared" si="4"/>
        <v>2.1780035106681166</v>
      </c>
      <c r="R8" s="3">
        <f t="shared" si="5"/>
        <v>0</v>
      </c>
      <c r="S8" s="3">
        <f t="shared" si="6"/>
        <v>0</v>
      </c>
      <c r="V8" s="24" t="s">
        <v>74</v>
      </c>
      <c r="W8" s="25">
        <f>IF(OR(W101&gt;0, X101&gt;0), SUM(W101:X101), S101)</f>
        <v>8</v>
      </c>
    </row>
    <row r="9" spans="1:28" ht="18" customHeight="1" x14ac:dyDescent="0.25">
      <c r="A9" s="55" t="s">
        <v>4</v>
      </c>
      <c r="B9" s="12"/>
      <c r="C9" s="54"/>
      <c r="D9" s="13"/>
      <c r="F9" s="3" t="e">
        <f t="shared" si="2"/>
        <v>#DIV/0!</v>
      </c>
      <c r="G9" s="23">
        <f t="shared" si="3"/>
        <v>-10</v>
      </c>
      <c r="L9" s="15">
        <v>1</v>
      </c>
      <c r="M9" s="16">
        <v>-13.009</v>
      </c>
      <c r="N9" s="16">
        <v>-16.571000000000002</v>
      </c>
      <c r="O9" s="17">
        <f t="shared" si="0"/>
        <v>2.138471952775487</v>
      </c>
      <c r="P9" s="17">
        <f t="shared" si="1"/>
        <v>2.2069278095577891</v>
      </c>
      <c r="Q9" s="49">
        <f t="shared" si="4"/>
        <v>2.172699881166638</v>
      </c>
      <c r="R9" s="3">
        <f t="shared" si="5"/>
        <v>0</v>
      </c>
      <c r="S9" s="3">
        <f t="shared" si="6"/>
        <v>0</v>
      </c>
    </row>
    <row r="10" spans="1:28" ht="18" customHeight="1" thickBot="1" x14ac:dyDescent="0.3">
      <c r="A10" s="55" t="s">
        <v>5</v>
      </c>
      <c r="B10" s="12"/>
      <c r="C10" s="54"/>
      <c r="D10" s="13"/>
      <c r="F10" s="3" t="e">
        <f t="shared" si="2"/>
        <v>#DIV/0!</v>
      </c>
      <c r="G10" s="20">
        <f t="shared" si="3"/>
        <v>-10</v>
      </c>
      <c r="L10" s="15">
        <v>1.25</v>
      </c>
      <c r="M10" s="16">
        <v>-13.122</v>
      </c>
      <c r="N10" s="16">
        <v>-16.581</v>
      </c>
      <c r="O10" s="17">
        <f t="shared" si="0"/>
        <v>2.1286680104904976</v>
      </c>
      <c r="P10" s="17">
        <f t="shared" si="1"/>
        <v>2.2061999114759141</v>
      </c>
      <c r="Q10" s="49">
        <f t="shared" si="4"/>
        <v>2.1674339609832058</v>
      </c>
      <c r="R10" s="3">
        <f t="shared" si="5"/>
        <v>0</v>
      </c>
      <c r="S10" s="3">
        <f t="shared" si="6"/>
        <v>0</v>
      </c>
    </row>
    <row r="11" spans="1:28" ht="18" customHeight="1" x14ac:dyDescent="0.3">
      <c r="A11" s="55" t="s">
        <v>6</v>
      </c>
      <c r="B11" s="12"/>
      <c r="C11" s="54"/>
      <c r="D11" s="13"/>
      <c r="F11" s="3" t="e">
        <f t="shared" si="2"/>
        <v>#DIV/0!</v>
      </c>
      <c r="G11" s="20">
        <f t="shared" si="3"/>
        <v>-10</v>
      </c>
      <c r="H11" s="1" t="s">
        <v>82</v>
      </c>
      <c r="L11" s="15">
        <v>1.5</v>
      </c>
      <c r="M11" s="16">
        <v>-13.231999999999999</v>
      </c>
      <c r="N11" s="16">
        <v>-16.594999999999999</v>
      </c>
      <c r="O11" s="17">
        <f t="shared" si="0"/>
        <v>2.1192851899679801</v>
      </c>
      <c r="P11" s="17">
        <f t="shared" si="1"/>
        <v>2.2051823279410745</v>
      </c>
      <c r="Q11" s="49">
        <f t="shared" si="4"/>
        <v>2.1622337589545273</v>
      </c>
      <c r="R11" s="3">
        <f t="shared" si="5"/>
        <v>0</v>
      </c>
      <c r="S11" s="3">
        <f t="shared" si="6"/>
        <v>0</v>
      </c>
      <c r="V11" s="26" t="s">
        <v>71</v>
      </c>
      <c r="W11" s="27"/>
      <c r="X11" s="28"/>
    </row>
    <row r="12" spans="1:28" ht="18" customHeight="1" x14ac:dyDescent="0.25">
      <c r="A12" s="55" t="s">
        <v>7</v>
      </c>
      <c r="B12" s="12"/>
      <c r="C12" s="54"/>
      <c r="D12" s="13"/>
      <c r="F12" s="3" t="e">
        <f t="shared" si="2"/>
        <v>#DIV/0!</v>
      </c>
      <c r="G12" s="20">
        <f t="shared" si="3"/>
        <v>-10</v>
      </c>
      <c r="K12" s="29"/>
      <c r="L12" s="15">
        <v>1.75</v>
      </c>
      <c r="M12" s="16">
        <v>-13.339</v>
      </c>
      <c r="N12" s="16">
        <v>-16.614000000000001</v>
      </c>
      <c r="O12" s="17">
        <f t="shared" si="0"/>
        <v>2.110306742158806</v>
      </c>
      <c r="P12" s="17">
        <f t="shared" si="1"/>
        <v>2.203804064775619</v>
      </c>
      <c r="Q12" s="49">
        <f t="shared" si="4"/>
        <v>2.1570554034672123</v>
      </c>
      <c r="R12" s="3">
        <f t="shared" si="5"/>
        <v>0</v>
      </c>
      <c r="S12" s="3">
        <f t="shared" si="6"/>
        <v>0</v>
      </c>
      <c r="V12" s="30" t="s">
        <v>68</v>
      </c>
      <c r="W12" s="31" t="s">
        <v>69</v>
      </c>
      <c r="X12" s="32" t="s">
        <v>70</v>
      </c>
    </row>
    <row r="13" spans="1:28" ht="18" customHeight="1" x14ac:dyDescent="0.25">
      <c r="A13" s="55" t="s">
        <v>8</v>
      </c>
      <c r="B13" s="12"/>
      <c r="C13" s="54"/>
      <c r="D13" s="13"/>
      <c r="F13" s="3" t="e">
        <f t="shared" si="2"/>
        <v>#DIV/0!</v>
      </c>
      <c r="G13" s="20">
        <f t="shared" si="3"/>
        <v>-10</v>
      </c>
      <c r="L13" s="15">
        <v>2</v>
      </c>
      <c r="M13" s="16">
        <v>-13.443</v>
      </c>
      <c r="N13" s="16">
        <v>-16.635999999999999</v>
      </c>
      <c r="O13" s="17">
        <f t="shared" si="0"/>
        <v>2.1017170001975982</v>
      </c>
      <c r="P13" s="17">
        <f t="shared" si="1"/>
        <v>2.2022121142210946</v>
      </c>
      <c r="Q13" s="49">
        <f t="shared" si="4"/>
        <v>2.1519645572093467</v>
      </c>
      <c r="R13" s="3">
        <f t="shared" si="5"/>
        <v>0</v>
      </c>
      <c r="S13" s="3">
        <f t="shared" si="6"/>
        <v>0</v>
      </c>
      <c r="V13" s="33" t="s">
        <v>3</v>
      </c>
      <c r="W13" s="34">
        <v>-7.2020856520002105E-2</v>
      </c>
      <c r="X13" s="35">
        <v>-0.60672450105587294</v>
      </c>
    </row>
    <row r="14" spans="1:28" ht="18" customHeight="1" thickBot="1" x14ac:dyDescent="0.35">
      <c r="A14" s="55" t="s">
        <v>9</v>
      </c>
      <c r="B14" s="12"/>
      <c r="C14" s="54"/>
      <c r="D14" s="13"/>
      <c r="F14" s="3" t="e">
        <f t="shared" si="2"/>
        <v>#DIV/0!</v>
      </c>
      <c r="G14" s="20">
        <f t="shared" si="3"/>
        <v>-10</v>
      </c>
      <c r="H14" s="36"/>
      <c r="I14" s="46" t="s">
        <v>75</v>
      </c>
      <c r="J14" s="46" t="s">
        <v>76</v>
      </c>
      <c r="L14" s="15">
        <v>2.25</v>
      </c>
      <c r="M14" s="16">
        <v>-13.542</v>
      </c>
      <c r="N14" s="16">
        <v>-16.663</v>
      </c>
      <c r="O14" s="17">
        <f t="shared" si="0"/>
        <v>2.0936627997087807</v>
      </c>
      <c r="P14" s="17">
        <f t="shared" si="1"/>
        <v>2.2002641020333749</v>
      </c>
      <c r="Q14" s="49">
        <f t="shared" si="4"/>
        <v>2.1469634508710778</v>
      </c>
      <c r="R14" s="3">
        <f t="shared" si="5"/>
        <v>0</v>
      </c>
      <c r="S14" s="3">
        <f t="shared" si="6"/>
        <v>0</v>
      </c>
      <c r="V14" s="33" t="s">
        <v>12</v>
      </c>
      <c r="W14" s="34">
        <v>-0.28518738260677901</v>
      </c>
      <c r="X14" s="35"/>
    </row>
    <row r="15" spans="1:28" ht="18" customHeight="1" thickTop="1" thickBot="1" x14ac:dyDescent="0.4">
      <c r="A15" s="55" t="s">
        <v>10</v>
      </c>
      <c r="B15" s="12"/>
      <c r="C15" s="54"/>
      <c r="D15" s="13"/>
      <c r="F15" s="3" t="e">
        <f t="shared" si="2"/>
        <v>#DIV/0!</v>
      </c>
      <c r="G15" s="20">
        <f t="shared" si="3"/>
        <v>-10</v>
      </c>
      <c r="H15" s="45" t="s">
        <v>73</v>
      </c>
      <c r="I15" s="42"/>
      <c r="J15" s="43"/>
      <c r="L15" s="15">
        <v>2.5</v>
      </c>
      <c r="M15" s="16">
        <v>-13.637</v>
      </c>
      <c r="N15" s="16">
        <v>-16.692</v>
      </c>
      <c r="O15" s="17">
        <f t="shared" si="0"/>
        <v>2.086043971082812</v>
      </c>
      <c r="P15" s="17">
        <f t="shared" si="1"/>
        <v>2.1981788121364803</v>
      </c>
      <c r="Q15" s="49">
        <f t="shared" si="4"/>
        <v>2.1421113916096459</v>
      </c>
      <c r="R15" s="3">
        <f t="shared" si="5"/>
        <v>0</v>
      </c>
      <c r="S15" s="3">
        <f t="shared" si="6"/>
        <v>0</v>
      </c>
      <c r="V15" s="33" t="s">
        <v>17</v>
      </c>
      <c r="W15" s="34"/>
      <c r="X15" s="35">
        <v>-0.162585638495541</v>
      </c>
    </row>
    <row r="16" spans="1:28" ht="18" customHeight="1" thickTop="1" x14ac:dyDescent="0.25">
      <c r="A16" s="55" t="s">
        <v>11</v>
      </c>
      <c r="B16" s="12"/>
      <c r="C16" s="54"/>
      <c r="D16" s="13"/>
      <c r="F16" s="3" t="e">
        <f t="shared" si="2"/>
        <v>#DIV/0!</v>
      </c>
      <c r="G16" s="20">
        <f t="shared" si="3"/>
        <v>-10</v>
      </c>
      <c r="L16" s="15">
        <v>2.75</v>
      </c>
      <c r="M16" s="16">
        <v>-13.727</v>
      </c>
      <c r="N16" s="16">
        <v>-16.725000000000001</v>
      </c>
      <c r="O16" s="17">
        <f t="shared" si="0"/>
        <v>2.078923408877126</v>
      </c>
      <c r="P16" s="17">
        <f t="shared" si="1"/>
        <v>2.1958146925071529</v>
      </c>
      <c r="Q16" s="49">
        <f t="shared" si="4"/>
        <v>2.1373690506921394</v>
      </c>
      <c r="R16" s="3">
        <f t="shared" si="5"/>
        <v>0</v>
      </c>
      <c r="S16" s="3">
        <f t="shared" si="6"/>
        <v>0</v>
      </c>
      <c r="V16" s="33" t="s">
        <v>19</v>
      </c>
      <c r="W16" s="34">
        <v>5.27946065243187E-2</v>
      </c>
      <c r="X16" s="35"/>
    </row>
    <row r="17" spans="1:24" ht="18" customHeight="1" x14ac:dyDescent="0.3">
      <c r="A17" s="55" t="s">
        <v>12</v>
      </c>
      <c r="B17" s="12"/>
      <c r="C17" s="54"/>
      <c r="D17" s="13"/>
      <c r="F17" s="3" t="e">
        <f t="shared" si="2"/>
        <v>#DIV/0!</v>
      </c>
      <c r="G17" s="20">
        <f t="shared" si="3"/>
        <v>-10</v>
      </c>
      <c r="I17" s="47" t="s">
        <v>75</v>
      </c>
      <c r="J17" s="47" t="s">
        <v>76</v>
      </c>
      <c r="L17" s="15">
        <v>3</v>
      </c>
      <c r="M17" s="16">
        <v>-13.813000000000001</v>
      </c>
      <c r="N17" s="16">
        <v>-16.760999999999999</v>
      </c>
      <c r="O17" s="17">
        <f t="shared" si="0"/>
        <v>2.0722060112688268</v>
      </c>
      <c r="P17" s="17">
        <f t="shared" si="1"/>
        <v>2.1932462700424873</v>
      </c>
      <c r="Q17" s="49">
        <f t="shared" si="4"/>
        <v>2.1327261406556568</v>
      </c>
      <c r="R17" s="3">
        <f t="shared" si="5"/>
        <v>0</v>
      </c>
      <c r="S17" s="3">
        <f t="shared" si="6"/>
        <v>0</v>
      </c>
      <c r="V17" s="33" t="s">
        <v>27</v>
      </c>
      <c r="W17" s="34">
        <v>1.43997878498022E-2</v>
      </c>
      <c r="X17" s="35"/>
    </row>
    <row r="18" spans="1:24" ht="18" customHeight="1" x14ac:dyDescent="0.35">
      <c r="A18" s="55" t="s">
        <v>13</v>
      </c>
      <c r="B18" s="12"/>
      <c r="C18" s="54"/>
      <c r="D18" s="13"/>
      <c r="F18" s="3" t="e">
        <f t="shared" si="2"/>
        <v>#DIV/0!</v>
      </c>
      <c r="G18" s="23">
        <f t="shared" si="3"/>
        <v>-10</v>
      </c>
      <c r="H18" s="44" t="s">
        <v>77</v>
      </c>
      <c r="I18" s="48" t="str">
        <f>IF(OR(K19=TRUE, K21=TRUE),"",INT(AA7))</f>
        <v/>
      </c>
      <c r="J18" s="48" t="str">
        <f>IF(OR(K20=TRUE, K21=TRUE),"",(AA7-I18)*60)</f>
        <v/>
      </c>
      <c r="K18" s="3" t="e">
        <f>I18+J18/60</f>
        <v>#VALUE!</v>
      </c>
      <c r="L18" s="15">
        <v>3.25</v>
      </c>
      <c r="M18" s="16">
        <v>-13.893000000000001</v>
      </c>
      <c r="N18" s="16">
        <v>-16.8</v>
      </c>
      <c r="O18" s="17">
        <f t="shared" si="0"/>
        <v>2.0660319321713314</v>
      </c>
      <c r="P18" s="17">
        <f t="shared" si="1"/>
        <v>2.19047623405846</v>
      </c>
      <c r="Q18" s="49">
        <f t="shared" si="4"/>
        <v>2.1282540831148955</v>
      </c>
      <c r="R18" s="3">
        <f t="shared" si="5"/>
        <v>0</v>
      </c>
      <c r="S18" s="3">
        <f t="shared" si="6"/>
        <v>0</v>
      </c>
      <c r="V18" s="33" t="s">
        <v>33</v>
      </c>
      <c r="W18" s="34"/>
      <c r="X18" s="35">
        <v>-0.23810859958380201</v>
      </c>
    </row>
    <row r="19" spans="1:24" ht="18" customHeight="1" x14ac:dyDescent="0.25">
      <c r="A19" s="55" t="s">
        <v>14</v>
      </c>
      <c r="B19" s="12"/>
      <c r="C19" s="54"/>
      <c r="D19" s="13"/>
      <c r="F19" s="3" t="e">
        <f t="shared" si="2"/>
        <v>#DIV/0!</v>
      </c>
      <c r="G19" s="23">
        <f t="shared" si="3"/>
        <v>-10</v>
      </c>
      <c r="K19" s="3" t="b">
        <f>ISBLANK(I15)</f>
        <v>1</v>
      </c>
      <c r="L19" s="15">
        <v>3.5</v>
      </c>
      <c r="M19" s="16">
        <v>-13.968</v>
      </c>
      <c r="N19" s="16">
        <v>-16.841000000000001</v>
      </c>
      <c r="O19" s="17">
        <f t="shared" si="0"/>
        <v>2.0603079634633668</v>
      </c>
      <c r="P19" s="17">
        <f t="shared" si="1"/>
        <v>2.1875779782781386</v>
      </c>
      <c r="Q19" s="49">
        <f t="shared" si="4"/>
        <v>2.1239429708707527</v>
      </c>
      <c r="R19" s="3">
        <f t="shared" si="5"/>
        <v>0</v>
      </c>
      <c r="S19" s="3">
        <f t="shared" si="6"/>
        <v>0</v>
      </c>
      <c r="V19" s="33" t="s">
        <v>35</v>
      </c>
      <c r="W19" s="34"/>
      <c r="X19" s="35">
        <v>-0.32873958170817702</v>
      </c>
    </row>
    <row r="20" spans="1:24" ht="18" customHeight="1" x14ac:dyDescent="0.35">
      <c r="A20" s="55" t="s">
        <v>15</v>
      </c>
      <c r="B20" s="12"/>
      <c r="C20" s="54"/>
      <c r="D20" s="13"/>
      <c r="F20" s="3" t="e">
        <f t="shared" si="2"/>
        <v>#DIV/0!</v>
      </c>
      <c r="G20" s="23">
        <f t="shared" si="3"/>
        <v>-10</v>
      </c>
      <c r="H20" s="51"/>
      <c r="I20" s="53"/>
      <c r="J20" s="52"/>
      <c r="K20" s="3" t="b">
        <f>ISBLANK(J15)</f>
        <v>1</v>
      </c>
      <c r="L20" s="15">
        <v>3.75</v>
      </c>
      <c r="M20" s="16">
        <v>-14.037000000000001</v>
      </c>
      <c r="N20" s="16">
        <v>-16.885000000000002</v>
      </c>
      <c r="O20" s="17">
        <f t="shared" si="0"/>
        <v>2.0550959345769262</v>
      </c>
      <c r="P20" s="17">
        <f t="shared" si="1"/>
        <v>2.1844833125366971</v>
      </c>
      <c r="Q20" s="49">
        <f t="shared" si="4"/>
        <v>2.1197896235568114</v>
      </c>
      <c r="R20" s="3">
        <f t="shared" si="5"/>
        <v>0</v>
      </c>
      <c r="S20" s="3">
        <f t="shared" si="6"/>
        <v>0</v>
      </c>
      <c r="V20" s="33" t="s">
        <v>36</v>
      </c>
      <c r="W20" s="34">
        <v>0.122903171725642</v>
      </c>
      <c r="X20" s="35">
        <v>-0.66384175237482002</v>
      </c>
    </row>
    <row r="21" spans="1:24" ht="18" customHeight="1" x14ac:dyDescent="0.25">
      <c r="A21" s="55" t="s">
        <v>16</v>
      </c>
      <c r="B21" s="12"/>
      <c r="C21" s="54"/>
      <c r="D21" s="13"/>
      <c r="F21" s="3" t="e">
        <f t="shared" si="2"/>
        <v>#DIV/0!</v>
      </c>
      <c r="G21" s="20">
        <f t="shared" si="3"/>
        <v>-10</v>
      </c>
      <c r="H21" s="52"/>
      <c r="I21" s="52"/>
      <c r="J21" s="52"/>
      <c r="K21" s="3" t="b">
        <f>ISBLANK(C30)</f>
        <v>1</v>
      </c>
      <c r="L21" s="15">
        <v>4</v>
      </c>
      <c r="M21" s="16">
        <v>-14.1</v>
      </c>
      <c r="N21" s="16">
        <v>-16.931000000000001</v>
      </c>
      <c r="O21" s="17">
        <f t="shared" si="0"/>
        <v>2.0503816761458373</v>
      </c>
      <c r="P21" s="17">
        <f t="shared" si="1"/>
        <v>2.1812651782046024</v>
      </c>
      <c r="Q21" s="49">
        <f t="shared" si="4"/>
        <v>2.1158234271752199</v>
      </c>
      <c r="R21" s="3">
        <f t="shared" si="5"/>
        <v>0</v>
      </c>
      <c r="S21" s="3">
        <f t="shared" si="6"/>
        <v>0</v>
      </c>
      <c r="V21" s="33" t="s">
        <v>38</v>
      </c>
      <c r="W21" s="34">
        <v>-0.13277882057600399</v>
      </c>
      <c r="X21" s="35"/>
    </row>
    <row r="22" spans="1:24" ht="18" customHeight="1" x14ac:dyDescent="0.35">
      <c r="A22" s="55" t="s">
        <v>17</v>
      </c>
      <c r="B22" s="12"/>
      <c r="C22" s="54"/>
      <c r="D22" s="13"/>
      <c r="F22" s="3" t="e">
        <f t="shared" si="2"/>
        <v>#DIV/0!</v>
      </c>
      <c r="G22" s="20">
        <f t="shared" si="3"/>
        <v>-10</v>
      </c>
      <c r="H22" s="51"/>
      <c r="I22" s="53"/>
      <c r="J22" s="52"/>
      <c r="K22" s="52"/>
      <c r="L22" s="15">
        <v>4.25</v>
      </c>
      <c r="M22" s="16">
        <v>-14.157</v>
      </c>
      <c r="N22" s="16">
        <v>-16.978999999999999</v>
      </c>
      <c r="O22" s="17">
        <f t="shared" si="0"/>
        <v>2.046152548820817</v>
      </c>
      <c r="P22" s="17">
        <f t="shared" si="1"/>
        <v>2.1779257160128469</v>
      </c>
      <c r="Q22" s="49">
        <f t="shared" si="4"/>
        <v>2.1120391324168319</v>
      </c>
      <c r="R22" s="3">
        <f t="shared" si="5"/>
        <v>0</v>
      </c>
      <c r="S22" s="3">
        <f t="shared" si="6"/>
        <v>0</v>
      </c>
      <c r="V22" s="33" t="s">
        <v>45</v>
      </c>
      <c r="W22" s="34">
        <v>-0.41193322287114797</v>
      </c>
      <c r="X22" s="35"/>
    </row>
    <row r="23" spans="1:24" ht="18" customHeight="1" x14ac:dyDescent="0.25">
      <c r="A23" s="55" t="s">
        <v>18</v>
      </c>
      <c r="B23" s="12"/>
      <c r="C23" s="54"/>
      <c r="D23" s="13"/>
      <c r="F23" s="3" t="e">
        <f t="shared" si="2"/>
        <v>#DIV/0!</v>
      </c>
      <c r="G23" s="20">
        <f t="shared" si="3"/>
        <v>-10</v>
      </c>
      <c r="L23" s="15">
        <v>4.5</v>
      </c>
      <c r="M23" s="16">
        <v>-14.209</v>
      </c>
      <c r="N23" s="16">
        <v>-17.027999999999999</v>
      </c>
      <c r="O23" s="17">
        <f t="shared" si="0"/>
        <v>2.0423239942048217</v>
      </c>
      <c r="P23" s="17">
        <f t="shared" si="1"/>
        <v>2.1745361012557041</v>
      </c>
      <c r="Q23" s="49">
        <f t="shared" si="4"/>
        <v>2.1084300477302627</v>
      </c>
      <c r="R23" s="3">
        <f t="shared" si="5"/>
        <v>0</v>
      </c>
      <c r="S23" s="3">
        <f t="shared" si="6"/>
        <v>0</v>
      </c>
      <c r="V23" s="33" t="s">
        <v>46</v>
      </c>
      <c r="W23" s="34">
        <v>6.93834338871194E-2</v>
      </c>
      <c r="X23" s="35"/>
    </row>
    <row r="24" spans="1:24" ht="18" customHeight="1" thickBot="1" x14ac:dyDescent="0.3">
      <c r="A24" s="55" t="s">
        <v>19</v>
      </c>
      <c r="B24" s="12"/>
      <c r="C24" s="54"/>
      <c r="D24" s="13"/>
      <c r="F24" s="3" t="e">
        <f t="shared" si="2"/>
        <v>#DIV/0!</v>
      </c>
      <c r="G24" s="20">
        <f t="shared" si="3"/>
        <v>-10</v>
      </c>
      <c r="L24" s="15">
        <v>4.75</v>
      </c>
      <c r="M24" s="16">
        <v>-14.254</v>
      </c>
      <c r="N24" s="16">
        <v>-17.079000000000001</v>
      </c>
      <c r="O24" s="17">
        <f t="shared" si="0"/>
        <v>2.0390333684338651</v>
      </c>
      <c r="P24" s="17">
        <f t="shared" si="1"/>
        <v>2.1710287916260982</v>
      </c>
      <c r="Q24" s="49">
        <f t="shared" si="4"/>
        <v>2.1050310800299816</v>
      </c>
      <c r="R24" s="3">
        <f t="shared" si="5"/>
        <v>0</v>
      </c>
      <c r="S24" s="3">
        <f t="shared" si="6"/>
        <v>0</v>
      </c>
      <c r="V24" s="37" t="s">
        <v>47</v>
      </c>
      <c r="W24" s="38">
        <v>-0.83859888077858002</v>
      </c>
      <c r="X24" s="39"/>
    </row>
    <row r="25" spans="1:24" ht="18" customHeight="1" x14ac:dyDescent="0.25">
      <c r="A25" s="55" t="s">
        <v>20</v>
      </c>
      <c r="B25" s="12"/>
      <c r="C25" s="54"/>
      <c r="D25" s="13"/>
      <c r="F25" s="3" t="e">
        <f t="shared" si="2"/>
        <v>#DIV/0!</v>
      </c>
      <c r="G25" s="20">
        <f t="shared" si="3"/>
        <v>-10</v>
      </c>
      <c r="L25" s="15">
        <v>5</v>
      </c>
      <c r="M25" s="16">
        <v>-14.292</v>
      </c>
      <c r="N25" s="16">
        <v>-17.132000000000001</v>
      </c>
      <c r="O25" s="17">
        <f t="shared" si="0"/>
        <v>2.0362707552236432</v>
      </c>
      <c r="P25" s="17">
        <f t="shared" si="1"/>
        <v>2.1674060665527746</v>
      </c>
      <c r="Q25" s="49">
        <f t="shared" si="4"/>
        <v>2.1018384108882087</v>
      </c>
      <c r="R25" s="3">
        <f t="shared" si="5"/>
        <v>0</v>
      </c>
      <c r="S25" s="3">
        <f t="shared" si="6"/>
        <v>0</v>
      </c>
    </row>
    <row r="26" spans="1:24" ht="18" customHeight="1" x14ac:dyDescent="0.25">
      <c r="A26" s="55" t="s">
        <v>21</v>
      </c>
      <c r="B26" s="12"/>
      <c r="C26" s="54"/>
      <c r="D26" s="13"/>
      <c r="F26" s="3" t="e">
        <f t="shared" si="2"/>
        <v>#DIV/0!</v>
      </c>
      <c r="G26" s="20">
        <f t="shared" si="3"/>
        <v>-10</v>
      </c>
      <c r="L26" s="15">
        <v>5.25</v>
      </c>
      <c r="M26" s="16">
        <v>-14.324</v>
      </c>
      <c r="N26" s="16">
        <v>-17.184999999999999</v>
      </c>
      <c r="O26" s="17">
        <f t="shared" si="0"/>
        <v>2.033955713044981</v>
      </c>
      <c r="P26" s="17">
        <f t="shared" si="1"/>
        <v>2.1638056870632605</v>
      </c>
      <c r="Q26" s="49">
        <f t="shared" si="4"/>
        <v>2.0988807000541208</v>
      </c>
      <c r="R26" s="3">
        <f t="shared" si="5"/>
        <v>0</v>
      </c>
      <c r="S26" s="3">
        <f t="shared" si="6"/>
        <v>0</v>
      </c>
    </row>
    <row r="27" spans="1:24" ht="18" customHeight="1" x14ac:dyDescent="0.25">
      <c r="A27" s="55" t="s">
        <v>22</v>
      </c>
      <c r="B27" s="12"/>
      <c r="C27" s="54"/>
      <c r="D27" s="13"/>
      <c r="F27" s="3" t="e">
        <f t="shared" si="2"/>
        <v>#DIV/0!</v>
      </c>
      <c r="G27" s="20">
        <f t="shared" si="3"/>
        <v>-10</v>
      </c>
      <c r="L27" s="15">
        <v>5.5</v>
      </c>
      <c r="M27" s="16">
        <v>-14.35</v>
      </c>
      <c r="N27" s="16">
        <v>-17.239000000000001</v>
      </c>
      <c r="O27" s="17">
        <f t="shared" si="0"/>
        <v>2.0320823438088018</v>
      </c>
      <c r="P27" s="17">
        <f t="shared" si="1"/>
        <v>2.1601601445665137</v>
      </c>
      <c r="Q27" s="49">
        <f t="shared" si="4"/>
        <v>2.0961212441876578</v>
      </c>
      <c r="R27" s="3">
        <f t="shared" si="5"/>
        <v>0</v>
      </c>
      <c r="S27" s="3">
        <f t="shared" si="6"/>
        <v>0</v>
      </c>
    </row>
    <row r="28" spans="1:24" ht="18" customHeight="1" x14ac:dyDescent="0.25">
      <c r="A28" s="55" t="s">
        <v>23</v>
      </c>
      <c r="B28" s="12"/>
      <c r="C28" s="54"/>
      <c r="D28" s="13"/>
      <c r="F28" s="3" t="e">
        <f t="shared" si="2"/>
        <v>#DIV/0!</v>
      </c>
      <c r="G28" s="20">
        <f t="shared" si="3"/>
        <v>-10</v>
      </c>
      <c r="L28" s="15">
        <v>5.75</v>
      </c>
      <c r="M28" s="16">
        <v>-14.369</v>
      </c>
      <c r="N28" s="16">
        <v>-17.294</v>
      </c>
      <c r="O28" s="17">
        <f t="shared" si="0"/>
        <v>2.0307176305697201</v>
      </c>
      <c r="P28" s="17">
        <f t="shared" si="1"/>
        <v>2.1564704945172966</v>
      </c>
      <c r="Q28" s="49">
        <f t="shared" si="4"/>
        <v>2.0935940625435085</v>
      </c>
      <c r="R28" s="3">
        <f t="shared" si="5"/>
        <v>0</v>
      </c>
      <c r="S28" s="3">
        <f t="shared" si="6"/>
        <v>0</v>
      </c>
    </row>
    <row r="29" spans="1:24" ht="18" customHeight="1" x14ac:dyDescent="0.25">
      <c r="A29" s="55" t="s">
        <v>24</v>
      </c>
      <c r="B29" s="12"/>
      <c r="C29" s="54"/>
      <c r="D29" s="13"/>
      <c r="F29" s="3" t="e">
        <f t="shared" si="2"/>
        <v>#DIV/0!</v>
      </c>
      <c r="G29" s="20">
        <f t="shared" si="3"/>
        <v>-10</v>
      </c>
      <c r="L29" s="15">
        <v>6</v>
      </c>
      <c r="M29" s="16">
        <v>-14.381</v>
      </c>
      <c r="N29" s="16">
        <v>-17.350000000000001</v>
      </c>
      <c r="O29" s="17">
        <f t="shared" si="0"/>
        <v>2.0298575644013845</v>
      </c>
      <c r="P29" s="17">
        <f t="shared" si="1"/>
        <v>2.1527377943620825</v>
      </c>
      <c r="Q29" s="49">
        <f t="shared" si="4"/>
        <v>2.0912976793817335</v>
      </c>
      <c r="R29" s="3">
        <f t="shared" si="5"/>
        <v>0</v>
      </c>
      <c r="S29" s="3">
        <f t="shared" si="6"/>
        <v>0</v>
      </c>
    </row>
    <row r="30" spans="1:24" ht="18" customHeight="1" x14ac:dyDescent="0.25">
      <c r="A30" s="55" t="s">
        <v>25</v>
      </c>
      <c r="B30" s="12"/>
      <c r="C30" s="54"/>
      <c r="D30" s="13"/>
      <c r="F30" s="3" t="e">
        <f t="shared" si="2"/>
        <v>#DIV/0!</v>
      </c>
      <c r="G30" s="20">
        <f t="shared" si="3"/>
        <v>-10</v>
      </c>
      <c r="L30" s="15">
        <v>6.25</v>
      </c>
      <c r="M30" s="16">
        <v>-14.387</v>
      </c>
      <c r="N30" s="16">
        <v>-17.405999999999999</v>
      </c>
      <c r="O30" s="17">
        <f t="shared" si="0"/>
        <v>2.0294280693442905</v>
      </c>
      <c r="P30" s="17">
        <f t="shared" si="1"/>
        <v>2.1490291125004095</v>
      </c>
      <c r="Q30" s="49">
        <f t="shared" si="4"/>
        <v>2.08922859092235</v>
      </c>
      <c r="R30" s="3">
        <f t="shared" si="5"/>
        <v>0</v>
      </c>
      <c r="S30" s="3">
        <f t="shared" si="6"/>
        <v>0</v>
      </c>
    </row>
    <row r="31" spans="1:24" ht="18" customHeight="1" x14ac:dyDescent="0.25">
      <c r="A31" s="55" t="s">
        <v>26</v>
      </c>
      <c r="B31" s="12"/>
      <c r="C31" s="54"/>
      <c r="D31" s="13"/>
      <c r="F31" s="3" t="e">
        <f t="shared" si="2"/>
        <v>#DIV/0!</v>
      </c>
      <c r="G31" s="20">
        <f t="shared" si="3"/>
        <v>-10</v>
      </c>
      <c r="L31" s="15">
        <v>6.5</v>
      </c>
      <c r="M31" s="16">
        <v>-14.387</v>
      </c>
      <c r="N31" s="16">
        <v>-17.460999999999999</v>
      </c>
      <c r="O31" s="17">
        <f t="shared" si="0"/>
        <v>2.0294280693442905</v>
      </c>
      <c r="P31" s="17">
        <f t="shared" si="1"/>
        <v>2.1454098122777694</v>
      </c>
      <c r="Q31" s="49">
        <f t="shared" si="4"/>
        <v>2.08741894081103</v>
      </c>
      <c r="R31" s="3">
        <f t="shared" si="5"/>
        <v>0</v>
      </c>
      <c r="S31" s="3">
        <f t="shared" si="6"/>
        <v>0</v>
      </c>
    </row>
    <row r="32" spans="1:24" ht="18" customHeight="1" x14ac:dyDescent="0.25">
      <c r="A32" s="55" t="s">
        <v>27</v>
      </c>
      <c r="B32" s="12"/>
      <c r="C32" s="54"/>
      <c r="D32" s="13"/>
      <c r="F32" s="3" t="e">
        <f t="shared" si="2"/>
        <v>#DIV/0!</v>
      </c>
      <c r="G32" s="20">
        <f t="shared" si="3"/>
        <v>-10</v>
      </c>
      <c r="L32" s="15">
        <v>6.75</v>
      </c>
      <c r="M32" s="16">
        <v>-14.38</v>
      </c>
      <c r="N32" s="16">
        <v>-17.516999999999999</v>
      </c>
      <c r="O32" s="17">
        <f t="shared" si="0"/>
        <v>2.0299291817563496</v>
      </c>
      <c r="P32" s="17">
        <f t="shared" si="1"/>
        <v>2.1417480580111965</v>
      </c>
      <c r="Q32" s="49">
        <f t="shared" si="4"/>
        <v>2.0858386198837731</v>
      </c>
      <c r="R32" s="3">
        <f t="shared" si="5"/>
        <v>0</v>
      </c>
      <c r="S32" s="3">
        <f t="shared" si="6"/>
        <v>0</v>
      </c>
    </row>
    <row r="33" spans="1:19" ht="18" customHeight="1" x14ac:dyDescent="0.25">
      <c r="A33" s="55" t="s">
        <v>28</v>
      </c>
      <c r="B33" s="12"/>
      <c r="C33" s="54"/>
      <c r="D33" s="13"/>
      <c r="F33" s="3" t="e">
        <f t="shared" si="2"/>
        <v>#DIV/0!</v>
      </c>
      <c r="G33" s="20">
        <f t="shared" si="3"/>
        <v>-10</v>
      </c>
      <c r="L33" s="15">
        <v>7</v>
      </c>
      <c r="M33" s="16">
        <v>-14.366</v>
      </c>
      <c r="N33" s="16">
        <v>-17.573</v>
      </c>
      <c r="O33" s="17">
        <f t="shared" si="0"/>
        <v>2.0309328716174515</v>
      </c>
      <c r="P33" s="17">
        <f t="shared" si="1"/>
        <v>2.1381096416196512</v>
      </c>
      <c r="Q33" s="49">
        <f t="shared" si="4"/>
        <v>2.0845212566185514</v>
      </c>
      <c r="R33" s="3">
        <f t="shared" si="5"/>
        <v>0</v>
      </c>
      <c r="S33" s="3">
        <f t="shared" si="6"/>
        <v>0</v>
      </c>
    </row>
    <row r="34" spans="1:19" ht="18" customHeight="1" x14ac:dyDescent="0.25">
      <c r="A34" s="55" t="s">
        <v>29</v>
      </c>
      <c r="B34" s="12"/>
      <c r="C34" s="54"/>
      <c r="D34" s="13"/>
      <c r="F34" s="3" t="e">
        <f t="shared" si="2"/>
        <v>#DIV/0!</v>
      </c>
      <c r="G34" s="20">
        <f t="shared" si="3"/>
        <v>-10</v>
      </c>
      <c r="L34" s="15">
        <v>7.25</v>
      </c>
      <c r="M34" s="16">
        <v>-14.346</v>
      </c>
      <c r="N34" s="16">
        <v>-17.628</v>
      </c>
      <c r="O34" s="17">
        <f t="shared" si="0"/>
        <v>2.0323701124812708</v>
      </c>
      <c r="P34" s="17">
        <f t="shared" si="1"/>
        <v>2.1345586982177291</v>
      </c>
      <c r="Q34" s="49">
        <f t="shared" si="4"/>
        <v>2.0834644053494999</v>
      </c>
      <c r="R34" s="3">
        <f t="shared" si="5"/>
        <v>0</v>
      </c>
      <c r="S34" s="3">
        <f t="shared" si="6"/>
        <v>0</v>
      </c>
    </row>
    <row r="35" spans="1:19" ht="18" customHeight="1" x14ac:dyDescent="0.25">
      <c r="A35" s="55" t="s">
        <v>30</v>
      </c>
      <c r="B35" s="12"/>
      <c r="C35" s="54"/>
      <c r="D35" s="13"/>
      <c r="F35" s="3" t="e">
        <f t="shared" si="2"/>
        <v>#DIV/0!</v>
      </c>
      <c r="G35" s="20">
        <f t="shared" si="3"/>
        <v>-10</v>
      </c>
      <c r="L35" s="15">
        <v>7.5</v>
      </c>
      <c r="M35" s="16">
        <v>-14.32</v>
      </c>
      <c r="N35" s="16">
        <v>-17.681999999999999</v>
      </c>
      <c r="O35" s="17">
        <f t="shared" si="0"/>
        <v>2.0342445274899656</v>
      </c>
      <c r="P35" s="17">
        <f t="shared" si="1"/>
        <v>2.1310938090816727</v>
      </c>
      <c r="Q35" s="49">
        <f t="shared" si="4"/>
        <v>2.0826691682858192</v>
      </c>
      <c r="R35" s="3">
        <f t="shared" si="5"/>
        <v>0</v>
      </c>
      <c r="S35" s="3">
        <f t="shared" si="6"/>
        <v>0</v>
      </c>
    </row>
    <row r="36" spans="1:19" ht="18" customHeight="1" x14ac:dyDescent="0.25">
      <c r="A36" s="55" t="s">
        <v>31</v>
      </c>
      <c r="B36" s="12"/>
      <c r="C36" s="54"/>
      <c r="D36" s="13"/>
      <c r="F36" s="3" t="e">
        <f t="shared" si="2"/>
        <v>#DIV/0!</v>
      </c>
      <c r="G36" s="20">
        <f t="shared" si="3"/>
        <v>-10</v>
      </c>
      <c r="L36" s="15">
        <v>7.75</v>
      </c>
      <c r="M36" s="16">
        <v>-14.288</v>
      </c>
      <c r="N36" s="16">
        <v>-17.736000000000001</v>
      </c>
      <c r="O36" s="17">
        <f t="shared" si="0"/>
        <v>2.036560864617603</v>
      </c>
      <c r="P36" s="17">
        <f t="shared" si="1"/>
        <v>2.1276500187292586</v>
      </c>
      <c r="Q36" s="49">
        <f t="shared" si="4"/>
        <v>2.0821054416734306</v>
      </c>
      <c r="R36" s="3">
        <f t="shared" si="5"/>
        <v>0</v>
      </c>
      <c r="S36" s="3">
        <f t="shared" si="6"/>
        <v>0</v>
      </c>
    </row>
    <row r="37" spans="1:19" ht="18" customHeight="1" x14ac:dyDescent="0.25">
      <c r="A37" s="55" t="s">
        <v>32</v>
      </c>
      <c r="B37" s="12"/>
      <c r="C37" s="54"/>
      <c r="D37" s="13"/>
      <c r="F37" s="3" t="e">
        <f t="shared" si="2"/>
        <v>#DIV/0!</v>
      </c>
      <c r="G37" s="20">
        <f t="shared" si="3"/>
        <v>-10</v>
      </c>
      <c r="L37" s="15">
        <v>8</v>
      </c>
      <c r="M37" s="16">
        <v>-14.249000000000001</v>
      </c>
      <c r="N37" s="16">
        <v>-17.789000000000001</v>
      </c>
      <c r="O37" s="17">
        <f t="shared" ref="O37:O68" si="7">ABS($W$5-M37)/ABS(M37)</f>
        <v>2.0393979671314693</v>
      </c>
      <c r="P37" s="17">
        <f t="shared" ref="P37:P68" si="8">ABS($W$6-N37)/ABS(N37)</f>
        <v>2.1242903329125937</v>
      </c>
      <c r="Q37" s="49">
        <f t="shared" si="4"/>
        <v>2.0818441500220315</v>
      </c>
      <c r="R37" s="3">
        <f t="shared" si="5"/>
        <v>1</v>
      </c>
      <c r="S37" s="3">
        <f t="shared" si="6"/>
        <v>8</v>
      </c>
    </row>
    <row r="38" spans="1:19" ht="18" customHeight="1" x14ac:dyDescent="0.25">
      <c r="A38" s="55" t="s">
        <v>33</v>
      </c>
      <c r="B38" s="12"/>
      <c r="C38" s="54"/>
      <c r="D38" s="13"/>
      <c r="F38" s="3" t="e">
        <f t="shared" si="2"/>
        <v>#DIV/0!</v>
      </c>
      <c r="G38" s="20">
        <f t="shared" si="3"/>
        <v>-10</v>
      </c>
      <c r="L38" s="15">
        <v>8.25</v>
      </c>
      <c r="M38" s="16">
        <v>-14.205</v>
      </c>
      <c r="N38" s="16">
        <v>-17.84</v>
      </c>
      <c r="O38" s="17">
        <f t="shared" si="7"/>
        <v>2.0426175032493004</v>
      </c>
      <c r="P38" s="17">
        <f t="shared" si="8"/>
        <v>2.1210762742254561</v>
      </c>
      <c r="Q38" s="49">
        <f t="shared" si="4"/>
        <v>2.0818468887373784</v>
      </c>
      <c r="R38" s="3">
        <f t="shared" si="5"/>
        <v>0</v>
      </c>
      <c r="S38" s="3">
        <f t="shared" si="6"/>
        <v>0</v>
      </c>
    </row>
    <row r="39" spans="1:19" ht="18" customHeight="1" x14ac:dyDescent="0.25">
      <c r="A39" s="55" t="s">
        <v>34</v>
      </c>
      <c r="B39" s="12"/>
      <c r="C39" s="54"/>
      <c r="D39" s="13"/>
      <c r="F39" s="3" t="e">
        <f t="shared" si="2"/>
        <v>#DIV/0!</v>
      </c>
      <c r="G39" s="20">
        <f t="shared" si="3"/>
        <v>-10</v>
      </c>
      <c r="L39" s="15">
        <v>8.5</v>
      </c>
      <c r="M39" s="16">
        <v>-14.156000000000001</v>
      </c>
      <c r="N39" s="16">
        <v>-17.89</v>
      </c>
      <c r="O39" s="17">
        <f t="shared" si="7"/>
        <v>2.0462264505267242</v>
      </c>
      <c r="P39" s="17">
        <f t="shared" si="8"/>
        <v>2.1179430258346637</v>
      </c>
      <c r="Q39" s="49">
        <f t="shared" si="4"/>
        <v>2.082084738180694</v>
      </c>
      <c r="R39" s="3">
        <f t="shared" si="5"/>
        <v>0</v>
      </c>
      <c r="S39" s="3">
        <f t="shared" si="6"/>
        <v>0</v>
      </c>
    </row>
    <row r="40" spans="1:19" ht="18" customHeight="1" x14ac:dyDescent="0.25">
      <c r="A40" s="55" t="s">
        <v>35</v>
      </c>
      <c r="B40" s="12"/>
      <c r="C40" s="54"/>
      <c r="D40" s="13"/>
      <c r="F40" s="3" t="e">
        <f t="shared" si="2"/>
        <v>#DIV/0!</v>
      </c>
      <c r="G40" s="20">
        <f t="shared" si="3"/>
        <v>-10</v>
      </c>
      <c r="L40" s="15">
        <v>8.75</v>
      </c>
      <c r="M40" s="16">
        <v>-14.101000000000001</v>
      </c>
      <c r="N40" s="16">
        <v>-17.939</v>
      </c>
      <c r="O40" s="17">
        <f t="shared" si="7"/>
        <v>2.0503071862744706</v>
      </c>
      <c r="P40" s="17">
        <f t="shared" si="8"/>
        <v>2.11488938804739</v>
      </c>
      <c r="Q40" s="49">
        <f t="shared" si="4"/>
        <v>2.0825982871609305</v>
      </c>
      <c r="R40" s="3">
        <f t="shared" si="5"/>
        <v>0</v>
      </c>
      <c r="S40" s="3">
        <f t="shared" si="6"/>
        <v>0</v>
      </c>
    </row>
    <row r="41" spans="1:19" ht="18" customHeight="1" x14ac:dyDescent="0.25">
      <c r="A41" s="55" t="s">
        <v>36</v>
      </c>
      <c r="B41" s="12"/>
      <c r="C41" s="54"/>
      <c r="D41" s="13"/>
      <c r="F41" s="3" t="e">
        <f t="shared" si="2"/>
        <v>#DIV/0!</v>
      </c>
      <c r="G41" s="20">
        <f t="shared" si="3"/>
        <v>-10</v>
      </c>
      <c r="L41" s="15">
        <v>9</v>
      </c>
      <c r="M41" s="16">
        <v>-14.041</v>
      </c>
      <c r="N41" s="16">
        <v>-17.986000000000001</v>
      </c>
      <c r="O41" s="17">
        <f t="shared" si="7"/>
        <v>2.0547953588530952</v>
      </c>
      <c r="P41" s="17">
        <f t="shared" si="8"/>
        <v>2.111976022027251</v>
      </c>
      <c r="Q41" s="49">
        <f t="shared" si="4"/>
        <v>2.0833856904401733</v>
      </c>
      <c r="R41" s="3">
        <f t="shared" si="5"/>
        <v>0</v>
      </c>
      <c r="S41" s="3">
        <f t="shared" si="6"/>
        <v>0</v>
      </c>
    </row>
    <row r="42" spans="1:19" ht="18" customHeight="1" x14ac:dyDescent="0.25">
      <c r="A42" s="55" t="s">
        <v>37</v>
      </c>
      <c r="B42" s="12"/>
      <c r="C42" s="54"/>
      <c r="D42" s="13"/>
      <c r="F42" s="3" t="e">
        <f t="shared" si="2"/>
        <v>#DIV/0!</v>
      </c>
      <c r="G42" s="20">
        <f t="shared" si="3"/>
        <v>-10</v>
      </c>
      <c r="L42" s="15">
        <v>9.25</v>
      </c>
      <c r="M42" s="16">
        <v>-13.976000000000001</v>
      </c>
      <c r="N42" s="16">
        <v>-18.030999999999999</v>
      </c>
      <c r="O42" s="17">
        <f t="shared" si="7"/>
        <v>2.0597010327458722</v>
      </c>
      <c r="P42" s="17">
        <f t="shared" si="8"/>
        <v>2.1092008614154585</v>
      </c>
      <c r="Q42" s="49">
        <f t="shared" si="4"/>
        <v>2.0844509470806654</v>
      </c>
      <c r="R42" s="3">
        <f t="shared" si="5"/>
        <v>0</v>
      </c>
      <c r="S42" s="3">
        <f t="shared" si="6"/>
        <v>0</v>
      </c>
    </row>
    <row r="43" spans="1:19" ht="18" customHeight="1" x14ac:dyDescent="0.25">
      <c r="A43" s="55" t="s">
        <v>38</v>
      </c>
      <c r="B43" s="12"/>
      <c r="C43" s="54"/>
      <c r="D43" s="13"/>
      <c r="F43" s="3" t="e">
        <f t="shared" si="2"/>
        <v>#DIV/0!</v>
      </c>
      <c r="G43" s="20">
        <f t="shared" si="3"/>
        <v>-10</v>
      </c>
      <c r="L43" s="15">
        <v>9.5</v>
      </c>
      <c r="M43" s="16">
        <v>-13.907</v>
      </c>
      <c r="N43" s="16">
        <v>-18.074000000000002</v>
      </c>
      <c r="O43" s="17">
        <f t="shared" si="7"/>
        <v>2.0649587713853679</v>
      </c>
      <c r="P43" s="17">
        <f t="shared" si="8"/>
        <v>2.1065619526492267</v>
      </c>
      <c r="Q43" s="49">
        <f t="shared" si="4"/>
        <v>2.0857603620172975</v>
      </c>
      <c r="R43" s="3">
        <f t="shared" si="5"/>
        <v>0</v>
      </c>
      <c r="S43" s="3">
        <f t="shared" si="6"/>
        <v>0</v>
      </c>
    </row>
    <row r="44" spans="1:19" ht="18" customHeight="1" x14ac:dyDescent="0.25">
      <c r="A44" s="55" t="s">
        <v>39</v>
      </c>
      <c r="B44" s="12"/>
      <c r="C44" s="54"/>
      <c r="D44" s="13"/>
      <c r="F44" s="3" t="e">
        <f t="shared" si="2"/>
        <v>#DIV/0!</v>
      </c>
      <c r="G44" s="20">
        <f t="shared" si="3"/>
        <v>-10</v>
      </c>
      <c r="L44" s="15">
        <v>9.75</v>
      </c>
      <c r="M44" s="16">
        <v>-13.833</v>
      </c>
      <c r="N44" s="16">
        <v>-18.114999999999998</v>
      </c>
      <c r="O44" s="17">
        <f t="shared" si="7"/>
        <v>2.0706557965485657</v>
      </c>
      <c r="P44" s="17">
        <f t="shared" si="8"/>
        <v>2.1040574514039263</v>
      </c>
      <c r="Q44" s="49">
        <f t="shared" si="4"/>
        <v>2.087356623976246</v>
      </c>
      <c r="R44" s="3">
        <f t="shared" si="5"/>
        <v>0</v>
      </c>
      <c r="S44" s="3">
        <f t="shared" si="6"/>
        <v>0</v>
      </c>
    </row>
    <row r="45" spans="1:19" ht="18" customHeight="1" x14ac:dyDescent="0.25">
      <c r="A45" s="55" t="s">
        <v>40</v>
      </c>
      <c r="B45" s="12"/>
      <c r="C45" s="54"/>
      <c r="D45" s="13"/>
      <c r="F45" s="3" t="e">
        <f t="shared" si="2"/>
        <v>#DIV/0!</v>
      </c>
      <c r="G45" s="20">
        <f t="shared" si="3"/>
        <v>-10</v>
      </c>
      <c r="L45" s="15">
        <v>10</v>
      </c>
      <c r="M45" s="16">
        <v>-13.755000000000001</v>
      </c>
      <c r="N45" s="16">
        <v>-18.154</v>
      </c>
      <c r="O45" s="17">
        <f t="shared" si="7"/>
        <v>2.0767271271287755</v>
      </c>
      <c r="P45" s="17">
        <f t="shared" si="8"/>
        <v>2.1016856192674962</v>
      </c>
      <c r="Q45" s="49">
        <f t="shared" si="4"/>
        <v>2.0892063731981358</v>
      </c>
      <c r="R45" s="3">
        <f t="shared" si="5"/>
        <v>0</v>
      </c>
      <c r="S45" s="3">
        <f t="shared" si="6"/>
        <v>0</v>
      </c>
    </row>
    <row r="46" spans="1:19" ht="18" customHeight="1" x14ac:dyDescent="0.25">
      <c r="A46" s="55" t="s">
        <v>41</v>
      </c>
      <c r="B46" s="12"/>
      <c r="C46" s="54"/>
      <c r="D46" s="13"/>
      <c r="F46" s="3" t="e">
        <f t="shared" si="2"/>
        <v>#DIV/0!</v>
      </c>
      <c r="G46" s="20">
        <f t="shared" si="3"/>
        <v>-10</v>
      </c>
      <c r="L46" s="15">
        <v>10.25</v>
      </c>
      <c r="M46" s="16">
        <v>-13.673999999999999</v>
      </c>
      <c r="N46" s="16">
        <v>-18.190000000000001</v>
      </c>
      <c r="O46" s="17">
        <f t="shared" si="7"/>
        <v>2.0831052825549445</v>
      </c>
      <c r="P46" s="17">
        <f t="shared" si="8"/>
        <v>2.0995052629017112</v>
      </c>
      <c r="Q46" s="49">
        <f t="shared" si="4"/>
        <v>2.0913052727283281</v>
      </c>
      <c r="R46" s="3">
        <f t="shared" si="5"/>
        <v>0</v>
      </c>
      <c r="S46" s="3">
        <f t="shared" si="6"/>
        <v>0</v>
      </c>
    </row>
    <row r="47" spans="1:19" ht="18" customHeight="1" x14ac:dyDescent="0.25">
      <c r="A47" s="55" t="s">
        <v>42</v>
      </c>
      <c r="B47" s="12"/>
      <c r="C47" s="54"/>
      <c r="D47" s="13"/>
      <c r="F47" s="3" t="e">
        <f t="shared" si="2"/>
        <v>#DIV/0!</v>
      </c>
      <c r="G47" s="20">
        <f t="shared" si="3"/>
        <v>-10</v>
      </c>
      <c r="L47" s="15">
        <v>10.5</v>
      </c>
      <c r="M47" s="16">
        <v>-13.59</v>
      </c>
      <c r="N47" s="16">
        <v>-18.224</v>
      </c>
      <c r="O47" s="17">
        <f t="shared" si="7"/>
        <v>2.0897999730431427</v>
      </c>
      <c r="P47" s="17">
        <f t="shared" si="8"/>
        <v>2.097453947112716</v>
      </c>
      <c r="Q47" s="49">
        <f t="shared" si="4"/>
        <v>2.0936269600779296</v>
      </c>
      <c r="R47" s="3">
        <f t="shared" si="5"/>
        <v>0</v>
      </c>
      <c r="S47" s="3">
        <f t="shared" si="6"/>
        <v>0</v>
      </c>
    </row>
    <row r="48" spans="1:19" ht="18" customHeight="1" x14ac:dyDescent="0.25">
      <c r="A48" s="55" t="s">
        <v>43</v>
      </c>
      <c r="B48" s="12"/>
      <c r="C48" s="54"/>
      <c r="D48" s="13"/>
      <c r="F48" s="3" t="e">
        <f t="shared" si="2"/>
        <v>#DIV/0!</v>
      </c>
      <c r="G48" s="20">
        <f t="shared" si="3"/>
        <v>-10</v>
      </c>
      <c r="L48" s="15">
        <v>10.75</v>
      </c>
      <c r="M48" s="16">
        <v>-13.503</v>
      </c>
      <c r="N48" s="16">
        <v>-18.254999999999999</v>
      </c>
      <c r="O48" s="17">
        <f t="shared" si="7"/>
        <v>2.0968215680705256</v>
      </c>
      <c r="P48" s="17">
        <f t="shared" si="8"/>
        <v>2.0955902893553615</v>
      </c>
      <c r="Q48" s="49">
        <f t="shared" si="4"/>
        <v>2.0962059287129433</v>
      </c>
      <c r="R48" s="3">
        <f t="shared" si="5"/>
        <v>0</v>
      </c>
      <c r="S48" s="3">
        <f t="shared" si="6"/>
        <v>0</v>
      </c>
    </row>
    <row r="49" spans="1:19" ht="18" customHeight="1" x14ac:dyDescent="0.25">
      <c r="A49" s="55" t="s">
        <v>44</v>
      </c>
      <c r="B49" s="12"/>
      <c r="C49" s="54"/>
      <c r="D49" s="13"/>
      <c r="F49" s="3" t="e">
        <f t="shared" si="2"/>
        <v>#DIV/0!</v>
      </c>
      <c r="G49" s="20">
        <f t="shared" si="3"/>
        <v>-10</v>
      </c>
      <c r="L49" s="15">
        <v>11</v>
      </c>
      <c r="M49" s="16">
        <v>-13.413</v>
      </c>
      <c r="N49" s="16">
        <v>-18.283000000000001</v>
      </c>
      <c r="O49" s="17">
        <f t="shared" si="7"/>
        <v>2.1041811402114599</v>
      </c>
      <c r="P49" s="17">
        <f t="shared" si="8"/>
        <v>2.0939124176657073</v>
      </c>
      <c r="Q49" s="49">
        <f t="shared" si="4"/>
        <v>2.0990467789385834</v>
      </c>
      <c r="R49" s="3">
        <f t="shared" si="5"/>
        <v>0</v>
      </c>
      <c r="S49" s="3">
        <f t="shared" si="6"/>
        <v>0</v>
      </c>
    </row>
    <row r="50" spans="1:19" ht="18" customHeight="1" x14ac:dyDescent="0.25">
      <c r="A50" s="55" t="s">
        <v>45</v>
      </c>
      <c r="B50" s="12"/>
      <c r="C50" s="54"/>
      <c r="D50" s="13"/>
      <c r="F50" s="3" t="e">
        <f t="shared" si="2"/>
        <v>#DIV/0!</v>
      </c>
      <c r="G50" s="20">
        <f t="shared" si="3"/>
        <v>-10</v>
      </c>
      <c r="L50" s="15">
        <v>11.25</v>
      </c>
      <c r="M50" s="16">
        <v>-13.321999999999999</v>
      </c>
      <c r="N50" s="16">
        <v>-18.308</v>
      </c>
      <c r="O50" s="17">
        <f t="shared" si="7"/>
        <v>2.1117235875736609</v>
      </c>
      <c r="P50" s="17">
        <f t="shared" si="8"/>
        <v>2.092418654805666</v>
      </c>
      <c r="Q50" s="49">
        <f t="shared" si="4"/>
        <v>2.1020711211896632</v>
      </c>
      <c r="R50" s="3">
        <f t="shared" si="5"/>
        <v>0</v>
      </c>
      <c r="S50" s="3">
        <f t="shared" si="6"/>
        <v>0</v>
      </c>
    </row>
    <row r="51" spans="1:19" ht="18" customHeight="1" x14ac:dyDescent="0.25">
      <c r="A51" s="55" t="s">
        <v>46</v>
      </c>
      <c r="B51" s="12"/>
      <c r="C51" s="54"/>
      <c r="D51" s="13"/>
      <c r="F51" s="3" t="e">
        <f t="shared" si="2"/>
        <v>#DIV/0!</v>
      </c>
      <c r="G51" s="20">
        <f t="shared" si="3"/>
        <v>-10</v>
      </c>
      <c r="L51" s="15">
        <v>11.5</v>
      </c>
      <c r="M51" s="16">
        <v>-13.228999999999999</v>
      </c>
      <c r="N51" s="16">
        <v>-18.329999999999998</v>
      </c>
      <c r="O51" s="17">
        <f t="shared" si="7"/>
        <v>2.1195390153190954</v>
      </c>
      <c r="P51" s="17">
        <f t="shared" si="8"/>
        <v>2.0911075140306674</v>
      </c>
      <c r="Q51" s="49">
        <f t="shared" si="4"/>
        <v>2.1053232646748814</v>
      </c>
      <c r="R51" s="3">
        <f t="shared" si="5"/>
        <v>0</v>
      </c>
      <c r="S51" s="3">
        <f t="shared" si="6"/>
        <v>0</v>
      </c>
    </row>
    <row r="52" spans="1:19" ht="18" customHeight="1" thickBot="1" x14ac:dyDescent="0.3">
      <c r="A52" s="55" t="s">
        <v>47</v>
      </c>
      <c r="B52" s="12"/>
      <c r="C52" s="54"/>
      <c r="D52" s="13"/>
      <c r="F52" s="3" t="e">
        <f t="shared" si="2"/>
        <v>#DIV/0!</v>
      </c>
      <c r="G52" s="40">
        <f t="shared" si="3"/>
        <v>-10</v>
      </c>
      <c r="L52" s="15">
        <v>11.75</v>
      </c>
      <c r="M52" s="16">
        <v>-13.135</v>
      </c>
      <c r="N52" s="16">
        <v>-18.349</v>
      </c>
      <c r="O52" s="17">
        <f t="shared" si="7"/>
        <v>2.127550942798349</v>
      </c>
      <c r="P52" s="17">
        <f t="shared" si="8"/>
        <v>2.0899776953611715</v>
      </c>
      <c r="Q52" s="49">
        <f t="shared" si="4"/>
        <v>2.1087643190797603</v>
      </c>
      <c r="R52" s="3">
        <f t="shared" si="5"/>
        <v>0</v>
      </c>
      <c r="S52" s="3">
        <f t="shared" si="6"/>
        <v>0</v>
      </c>
    </row>
    <row r="53" spans="1:19" ht="18" customHeight="1" x14ac:dyDescent="0.25">
      <c r="A53" s="11" t="s">
        <v>48</v>
      </c>
      <c r="B53" s="12"/>
      <c r="C53" s="54"/>
      <c r="D53" s="13"/>
      <c r="L53" s="15">
        <v>12</v>
      </c>
      <c r="M53" s="16">
        <v>-13.041</v>
      </c>
      <c r="N53" s="16">
        <v>-18.364000000000001</v>
      </c>
      <c r="O53" s="17">
        <f t="shared" si="7"/>
        <v>2.1356783708041029</v>
      </c>
      <c r="P53" s="17">
        <f t="shared" si="8"/>
        <v>2.089087384675568</v>
      </c>
      <c r="Q53" s="49">
        <f t="shared" si="4"/>
        <v>2.1123828777398357</v>
      </c>
      <c r="R53" s="3">
        <f t="shared" si="5"/>
        <v>0</v>
      </c>
      <c r="S53" s="3">
        <f t="shared" si="6"/>
        <v>0</v>
      </c>
    </row>
    <row r="54" spans="1:19" ht="18" customHeight="1" x14ac:dyDescent="0.25">
      <c r="A54" s="11" t="s">
        <v>49</v>
      </c>
      <c r="B54" s="12"/>
      <c r="C54" s="54"/>
      <c r="D54" s="13"/>
      <c r="L54" s="15">
        <v>12.25</v>
      </c>
      <c r="M54" s="16">
        <v>-12.946</v>
      </c>
      <c r="N54" s="16">
        <v>-18.376000000000001</v>
      </c>
      <c r="O54" s="17">
        <f t="shared" si="7"/>
        <v>2.1440121762441149</v>
      </c>
      <c r="P54" s="17">
        <f t="shared" si="8"/>
        <v>2.0883761826394283</v>
      </c>
      <c r="Q54" s="49">
        <f t="shared" si="4"/>
        <v>2.1161941794417718</v>
      </c>
      <c r="R54" s="3">
        <f t="shared" si="5"/>
        <v>0</v>
      </c>
      <c r="S54" s="3">
        <f t="shared" si="6"/>
        <v>0</v>
      </c>
    </row>
    <row r="55" spans="1:19" ht="18" customHeight="1" x14ac:dyDescent="0.25">
      <c r="A55" s="11" t="s">
        <v>50</v>
      </c>
      <c r="B55" s="12"/>
      <c r="C55" s="54"/>
      <c r="D55" s="13"/>
      <c r="L55" s="15">
        <v>12.5</v>
      </c>
      <c r="M55" s="16">
        <v>-12.852</v>
      </c>
      <c r="N55" s="16">
        <v>-18.384</v>
      </c>
      <c r="O55" s="17">
        <f t="shared" si="7"/>
        <v>2.1523795233159282</v>
      </c>
      <c r="P55" s="17">
        <f t="shared" si="8"/>
        <v>2.0879025637609949</v>
      </c>
      <c r="Q55" s="49">
        <f t="shared" si="4"/>
        <v>2.1201410435384616</v>
      </c>
      <c r="R55" s="3">
        <f t="shared" si="5"/>
        <v>0</v>
      </c>
      <c r="S55" s="3">
        <f t="shared" si="6"/>
        <v>0</v>
      </c>
    </row>
    <row r="56" spans="1:19" ht="18" customHeight="1" x14ac:dyDescent="0.25">
      <c r="A56" s="11" t="s">
        <v>51</v>
      </c>
      <c r="B56" s="12"/>
      <c r="C56" s="54"/>
      <c r="D56" s="13"/>
      <c r="L56" s="15">
        <v>12.75</v>
      </c>
      <c r="M56" s="16">
        <v>-12.76</v>
      </c>
      <c r="N56" s="16">
        <v>-18.388000000000002</v>
      </c>
      <c r="O56" s="17">
        <f t="shared" si="7"/>
        <v>2.1606882158037863</v>
      </c>
      <c r="P56" s="17">
        <f t="shared" si="8"/>
        <v>2.0876659088635052</v>
      </c>
      <c r="Q56" s="49">
        <f t="shared" si="4"/>
        <v>2.1241770623336458</v>
      </c>
      <c r="R56" s="3">
        <f t="shared" si="5"/>
        <v>0</v>
      </c>
      <c r="S56" s="3">
        <f t="shared" si="6"/>
        <v>0</v>
      </c>
    </row>
    <row r="57" spans="1:19" ht="18" customHeight="1" x14ac:dyDescent="0.25">
      <c r="A57" s="11" t="s">
        <v>52</v>
      </c>
      <c r="B57" s="12"/>
      <c r="C57" s="54"/>
      <c r="D57" s="13"/>
      <c r="L57" s="15">
        <v>13</v>
      </c>
      <c r="M57" s="16">
        <v>-12.669</v>
      </c>
      <c r="N57" s="16">
        <v>-18.388000000000002</v>
      </c>
      <c r="O57" s="17">
        <f t="shared" si="7"/>
        <v>2.1690253085212969</v>
      </c>
      <c r="P57" s="17">
        <f t="shared" si="8"/>
        <v>2.0876659088635052</v>
      </c>
      <c r="Q57" s="49">
        <f t="shared" si="4"/>
        <v>2.1283456086924009</v>
      </c>
      <c r="R57" s="3">
        <f t="shared" si="5"/>
        <v>0</v>
      </c>
      <c r="S57" s="3">
        <f t="shared" si="6"/>
        <v>0</v>
      </c>
    </row>
    <row r="58" spans="1:19" ht="18" customHeight="1" x14ac:dyDescent="0.25">
      <c r="A58" s="11" t="s">
        <v>53</v>
      </c>
      <c r="B58" s="12"/>
      <c r="C58" s="54"/>
      <c r="D58" s="13"/>
      <c r="L58" s="15">
        <v>13.25</v>
      </c>
      <c r="M58" s="16">
        <v>-12.58</v>
      </c>
      <c r="N58" s="16">
        <v>-18.384</v>
      </c>
      <c r="O58" s="17">
        <f t="shared" si="7"/>
        <v>2.17729583733357</v>
      </c>
      <c r="P58" s="17">
        <f t="shared" si="8"/>
        <v>2.0879025637609949</v>
      </c>
      <c r="Q58" s="49">
        <f t="shared" si="4"/>
        <v>2.1325992005472827</v>
      </c>
      <c r="R58" s="3">
        <f t="shared" si="5"/>
        <v>0</v>
      </c>
      <c r="S58" s="3">
        <f t="shared" si="6"/>
        <v>0</v>
      </c>
    </row>
    <row r="59" spans="1:19" ht="18" customHeight="1" x14ac:dyDescent="0.25">
      <c r="A59" s="11" t="s">
        <v>54</v>
      </c>
      <c r="B59" s="12"/>
      <c r="C59" s="54"/>
      <c r="D59" s="13"/>
      <c r="L59" s="15">
        <v>13.5</v>
      </c>
      <c r="M59" s="16">
        <v>-12.494999999999999</v>
      </c>
      <c r="N59" s="16">
        <v>-18.376000000000001</v>
      </c>
      <c r="O59" s="17">
        <f t="shared" si="7"/>
        <v>2.1853046525535262</v>
      </c>
      <c r="P59" s="17">
        <f t="shared" si="8"/>
        <v>2.0883761826394283</v>
      </c>
      <c r="Q59" s="49">
        <f t="shared" si="4"/>
        <v>2.1368404175964772</v>
      </c>
      <c r="R59" s="3">
        <f t="shared" si="5"/>
        <v>0</v>
      </c>
      <c r="S59" s="3">
        <f t="shared" si="6"/>
        <v>0</v>
      </c>
    </row>
    <row r="60" spans="1:19" ht="18" customHeight="1" x14ac:dyDescent="0.25">
      <c r="A60" s="11" t="s">
        <v>55</v>
      </c>
      <c r="B60" s="12"/>
      <c r="C60" s="54"/>
      <c r="D60" s="13"/>
      <c r="L60" s="15">
        <v>13.75</v>
      </c>
      <c r="M60" s="16">
        <v>-12.412000000000001</v>
      </c>
      <c r="N60" s="16">
        <v>-18.364000000000001</v>
      </c>
      <c r="O60" s="17">
        <f t="shared" si="7"/>
        <v>2.193230876059967</v>
      </c>
      <c r="P60" s="17">
        <f t="shared" si="8"/>
        <v>2.089087384675568</v>
      </c>
      <c r="Q60" s="49">
        <f t="shared" si="4"/>
        <v>2.1411591303677673</v>
      </c>
      <c r="R60" s="3">
        <f t="shared" si="5"/>
        <v>0</v>
      </c>
      <c r="S60" s="3">
        <f t="shared" si="6"/>
        <v>0</v>
      </c>
    </row>
    <row r="61" spans="1:19" ht="18" customHeight="1" x14ac:dyDescent="0.25">
      <c r="A61" s="11" t="s">
        <v>56</v>
      </c>
      <c r="B61" s="12"/>
      <c r="C61" s="54"/>
      <c r="D61" s="13"/>
      <c r="L61" s="15">
        <v>14</v>
      </c>
      <c r="M61" s="16">
        <v>-12.333</v>
      </c>
      <c r="N61" s="16">
        <v>-18.347999999999999</v>
      </c>
      <c r="O61" s="17">
        <f t="shared" si="7"/>
        <v>2.200874210139975</v>
      </c>
      <c r="P61" s="17">
        <f t="shared" si="8"/>
        <v>2.0900371011653656</v>
      </c>
      <c r="Q61" s="49">
        <f t="shared" si="4"/>
        <v>2.14545565565267</v>
      </c>
      <c r="R61" s="3">
        <f t="shared" si="5"/>
        <v>0</v>
      </c>
      <c r="S61" s="3">
        <f t="shared" si="6"/>
        <v>0</v>
      </c>
    </row>
    <row r="62" spans="1:19" ht="18" customHeight="1" x14ac:dyDescent="0.25">
      <c r="A62" s="11" t="s">
        <v>57</v>
      </c>
      <c r="B62" s="12"/>
      <c r="C62" s="54"/>
      <c r="D62" s="13"/>
      <c r="L62" s="15">
        <v>14.25</v>
      </c>
      <c r="M62" s="16">
        <v>-12.257999999999999</v>
      </c>
      <c r="N62" s="16">
        <v>-18.327999999999999</v>
      </c>
      <c r="O62" s="17">
        <f t="shared" si="7"/>
        <v>2.2082217028598721</v>
      </c>
      <c r="P62" s="17">
        <f t="shared" si="8"/>
        <v>2.0912265785782482</v>
      </c>
      <c r="Q62" s="49">
        <f t="shared" si="4"/>
        <v>2.1497241407190604</v>
      </c>
      <c r="R62" s="3">
        <f t="shared" si="5"/>
        <v>0</v>
      </c>
      <c r="S62" s="3">
        <f t="shared" si="6"/>
        <v>0</v>
      </c>
    </row>
    <row r="63" spans="1:19" ht="18" customHeight="1" x14ac:dyDescent="0.25">
      <c r="A63" s="11" t="s">
        <v>58</v>
      </c>
      <c r="B63" s="12"/>
      <c r="C63" s="54"/>
      <c r="D63" s="13"/>
      <c r="L63" s="15">
        <v>14.5</v>
      </c>
      <c r="M63" s="16">
        <v>-12.185</v>
      </c>
      <c r="N63" s="16">
        <v>-18.303999999999998</v>
      </c>
      <c r="O63" s="17">
        <f t="shared" si="7"/>
        <v>2.2154601258642845</v>
      </c>
      <c r="P63" s="17">
        <f t="shared" si="8"/>
        <v>2.0926573826585519</v>
      </c>
      <c r="Q63" s="49">
        <f t="shared" si="4"/>
        <v>2.1540587542614182</v>
      </c>
      <c r="R63" s="3">
        <f t="shared" si="5"/>
        <v>0</v>
      </c>
      <c r="S63" s="3">
        <f t="shared" si="6"/>
        <v>0</v>
      </c>
    </row>
    <row r="64" spans="1:19" ht="18" customHeight="1" x14ac:dyDescent="0.25">
      <c r="A64" s="11" t="s">
        <v>59</v>
      </c>
      <c r="B64" s="12"/>
      <c r="C64" s="54"/>
      <c r="D64" s="13"/>
      <c r="L64" s="15">
        <v>14.75</v>
      </c>
      <c r="M64" s="16">
        <v>-12.115</v>
      </c>
      <c r="N64" s="16">
        <v>-18.277000000000001</v>
      </c>
      <c r="O64" s="17">
        <f t="shared" si="7"/>
        <v>2.2224830073178956</v>
      </c>
      <c r="P64" s="17">
        <f t="shared" si="8"/>
        <v>2.094271528816662</v>
      </c>
      <c r="Q64" s="49">
        <f t="shared" si="4"/>
        <v>2.1583772680672788</v>
      </c>
      <c r="R64" s="3">
        <f t="shared" si="5"/>
        <v>0</v>
      </c>
      <c r="S64" s="3">
        <f t="shared" si="6"/>
        <v>0</v>
      </c>
    </row>
    <row r="65" spans="1:19" ht="5.0999999999999996" customHeight="1" x14ac:dyDescent="0.25">
      <c r="B65" s="12"/>
      <c r="C65" s="12"/>
      <c r="D65" s="12"/>
      <c r="L65" s="15">
        <v>15</v>
      </c>
      <c r="M65" s="16">
        <v>-12.048</v>
      </c>
      <c r="N65" s="16">
        <v>-18.245999999999999</v>
      </c>
      <c r="O65" s="17">
        <f t="shared" si="7"/>
        <v>2.229281344094979</v>
      </c>
      <c r="P65" s="17">
        <f t="shared" si="8"/>
        <v>2.0961306989028898</v>
      </c>
      <c r="Q65" s="49">
        <f t="shared" si="4"/>
        <v>2.1627060214989342</v>
      </c>
      <c r="R65" s="3">
        <f t="shared" si="5"/>
        <v>0</v>
      </c>
      <c r="S65" s="3">
        <f t="shared" si="6"/>
        <v>0</v>
      </c>
    </row>
    <row r="66" spans="1:19" hidden="1" x14ac:dyDescent="0.25">
      <c r="A66" s="3" t="s">
        <v>60</v>
      </c>
      <c r="C66" s="3" t="e">
        <f>AVERAGE(C53:C58)</f>
        <v>#DIV/0!</v>
      </c>
      <c r="L66" s="15">
        <v>15.25</v>
      </c>
      <c r="M66" s="16">
        <v>-11.984</v>
      </c>
      <c r="N66" s="16">
        <v>-18.212</v>
      </c>
      <c r="O66" s="17">
        <f t="shared" si="7"/>
        <v>2.23584626449068</v>
      </c>
      <c r="P66" s="17">
        <f t="shared" si="8"/>
        <v>2.0981770663398933</v>
      </c>
      <c r="Q66" s="49">
        <f t="shared" si="4"/>
        <v>2.1670116654152869</v>
      </c>
      <c r="R66" s="3">
        <f t="shared" si="5"/>
        <v>0</v>
      </c>
      <c r="S66" s="3">
        <f t="shared" si="6"/>
        <v>0</v>
      </c>
    </row>
    <row r="67" spans="1:19" hidden="1" x14ac:dyDescent="0.25">
      <c r="A67" s="3" t="s">
        <v>61</v>
      </c>
      <c r="C67" s="3" t="e">
        <f>AVERAGE(C59:C64)</f>
        <v>#DIV/0!</v>
      </c>
      <c r="L67" s="15">
        <v>15.5</v>
      </c>
      <c r="M67" s="16">
        <v>-11.922000000000001</v>
      </c>
      <c r="N67" s="16">
        <v>-18.175000000000001</v>
      </c>
      <c r="O67" s="17">
        <f t="shared" si="7"/>
        <v>2.242273245567548</v>
      </c>
      <c r="P67" s="17">
        <f t="shared" si="8"/>
        <v>2.1004126950306534</v>
      </c>
      <c r="Q67" s="49">
        <f t="shared" si="4"/>
        <v>2.1713429702991007</v>
      </c>
      <c r="R67" s="3">
        <f t="shared" si="5"/>
        <v>0</v>
      </c>
      <c r="S67" s="3">
        <f t="shared" si="6"/>
        <v>0</v>
      </c>
    </row>
    <row r="68" spans="1:19" hidden="1" x14ac:dyDescent="0.25">
      <c r="L68" s="15">
        <v>15.75</v>
      </c>
      <c r="M68" s="16">
        <v>-11.863</v>
      </c>
      <c r="N68" s="16">
        <v>-18.135000000000002</v>
      </c>
      <c r="O68" s="17">
        <f t="shared" si="7"/>
        <v>2.2484516255294875</v>
      </c>
      <c r="P68" s="17">
        <f t="shared" si="8"/>
        <v>2.1028398528912122</v>
      </c>
      <c r="Q68" s="49">
        <f t="shared" si="4"/>
        <v>2.1756457392103501</v>
      </c>
      <c r="R68" s="3">
        <f t="shared" si="5"/>
        <v>0</v>
      </c>
      <c r="S68" s="3">
        <f t="shared" si="6"/>
        <v>0</v>
      </c>
    </row>
    <row r="69" spans="1:19" hidden="1" x14ac:dyDescent="0.25">
      <c r="A69" s="3" t="s">
        <v>62</v>
      </c>
      <c r="C69" s="41">
        <v>6765.6001980000001</v>
      </c>
      <c r="D69" s="41"/>
      <c r="L69" s="15">
        <v>16</v>
      </c>
      <c r="M69" s="16">
        <v>-11.807</v>
      </c>
      <c r="N69" s="16">
        <v>-18.093</v>
      </c>
      <c r="O69" s="17">
        <f t="shared" ref="O69:O100" si="9">ABS($W$5-M69)/ABS(M69)</f>
        <v>2.2543729680406797</v>
      </c>
      <c r="P69" s="17">
        <f t="shared" ref="P69:P100" si="10">ABS($W$6-N69)/ABS(N69)</f>
        <v>2.1053999188737156</v>
      </c>
      <c r="Q69" s="49">
        <f t="shared" si="4"/>
        <v>2.1798864434571978</v>
      </c>
      <c r="R69" s="3">
        <f t="shared" si="5"/>
        <v>0</v>
      </c>
      <c r="S69" s="3">
        <f t="shared" si="6"/>
        <v>0</v>
      </c>
    </row>
    <row r="70" spans="1:19" hidden="1" x14ac:dyDescent="0.25">
      <c r="A70" s="3" t="s">
        <v>63</v>
      </c>
      <c r="C70" s="41">
        <v>4515.018822</v>
      </c>
      <c r="D70" s="41"/>
      <c r="L70" s="15">
        <v>16.25</v>
      </c>
      <c r="M70" s="16">
        <v>-11.754</v>
      </c>
      <c r="N70" s="16">
        <v>-18.047999999999998</v>
      </c>
      <c r="O70" s="17">
        <f t="shared" si="9"/>
        <v>2.2600290653102189</v>
      </c>
      <c r="P70" s="17">
        <f t="shared" si="10"/>
        <v>2.1081560689373968</v>
      </c>
      <c r="Q70" s="49">
        <f t="shared" ref="Q70:Q100" si="11">AVERAGE(O70:P70)</f>
        <v>2.1840925671238081</v>
      </c>
      <c r="R70" s="3">
        <f t="shared" ref="R70:R100" si="12">IF(Q70=MIN($Q$5:$Q$100), 1, 0)</f>
        <v>0</v>
      </c>
      <c r="S70" s="3">
        <f t="shared" ref="S70:S100" si="13">IF(R70=0, 0, L70)</f>
        <v>0</v>
      </c>
    </row>
    <row r="71" spans="1:19" hidden="1" x14ac:dyDescent="0.25">
      <c r="L71" s="15">
        <v>16.5</v>
      </c>
      <c r="M71" s="16">
        <v>-11.704000000000001</v>
      </c>
      <c r="N71" s="16">
        <v>-18.001000000000001</v>
      </c>
      <c r="O71" s="17">
        <f t="shared" si="9"/>
        <v>2.2654119645981123</v>
      </c>
      <c r="P71" s="17">
        <f t="shared" si="10"/>
        <v>2.1110494268197395</v>
      </c>
      <c r="Q71" s="49">
        <f t="shared" si="11"/>
        <v>2.1882306957089259</v>
      </c>
      <c r="R71" s="3">
        <f t="shared" si="12"/>
        <v>0</v>
      </c>
      <c r="S71" s="3">
        <f t="shared" si="13"/>
        <v>0</v>
      </c>
    </row>
    <row r="72" spans="1:19" hidden="1" x14ac:dyDescent="0.25">
      <c r="A72" s="3" t="s">
        <v>65</v>
      </c>
      <c r="F72" s="3" t="e">
        <f>GEOMEAN(F44,F45,F15,F30)</f>
        <v>#DIV/0!</v>
      </c>
      <c r="L72" s="15">
        <v>16.75</v>
      </c>
      <c r="M72" s="16">
        <v>-11.656000000000001</v>
      </c>
      <c r="N72" s="16">
        <v>-17.952000000000002</v>
      </c>
      <c r="O72" s="17">
        <f t="shared" si="9"/>
        <v>2.2706229953377068</v>
      </c>
      <c r="P72" s="17">
        <f t="shared" si="10"/>
        <v>2.1140820372204838</v>
      </c>
      <c r="Q72" s="49">
        <f t="shared" si="11"/>
        <v>2.1923525162790956</v>
      </c>
      <c r="R72" s="3">
        <f t="shared" si="12"/>
        <v>0</v>
      </c>
      <c r="S72" s="3">
        <f t="shared" si="13"/>
        <v>0</v>
      </c>
    </row>
    <row r="73" spans="1:19" x14ac:dyDescent="0.25">
      <c r="L73" s="15">
        <v>17</v>
      </c>
      <c r="M73" s="16">
        <v>-11.612</v>
      </c>
      <c r="N73" s="16">
        <v>-17.901</v>
      </c>
      <c r="O73" s="17">
        <f t="shared" si="9"/>
        <v>2.2754376191574499</v>
      </c>
      <c r="P73" s="17">
        <f t="shared" si="10"/>
        <v>2.1172560601185477</v>
      </c>
      <c r="Q73" s="49">
        <f t="shared" si="11"/>
        <v>2.1963468396379988</v>
      </c>
      <c r="R73" s="3">
        <f t="shared" si="12"/>
        <v>0</v>
      </c>
      <c r="S73" s="3">
        <f t="shared" si="13"/>
        <v>0</v>
      </c>
    </row>
    <row r="74" spans="1:19" x14ac:dyDescent="0.25">
      <c r="L74" s="15">
        <v>17.25</v>
      </c>
      <c r="M74" s="16">
        <v>-11.571</v>
      </c>
      <c r="N74" s="16">
        <v>-17.847999999999999</v>
      </c>
      <c r="O74" s="17">
        <f t="shared" si="9"/>
        <v>2.2799569297084359</v>
      </c>
      <c r="P74" s="17">
        <f t="shared" si="10"/>
        <v>2.1205737747748841</v>
      </c>
      <c r="Q74" s="49">
        <f t="shared" si="11"/>
        <v>2.2002653522416598</v>
      </c>
      <c r="R74" s="3">
        <f t="shared" si="12"/>
        <v>0</v>
      </c>
      <c r="S74" s="3">
        <f t="shared" si="13"/>
        <v>0</v>
      </c>
    </row>
    <row r="75" spans="1:19" x14ac:dyDescent="0.25">
      <c r="L75" s="15">
        <v>17.5</v>
      </c>
      <c r="M75" s="16">
        <v>-11.532999999999999</v>
      </c>
      <c r="N75" s="16">
        <v>-17.794</v>
      </c>
      <c r="O75" s="17">
        <f t="shared" si="9"/>
        <v>2.2841742507288916</v>
      </c>
      <c r="P75" s="17">
        <f t="shared" si="10"/>
        <v>2.1239744145319843</v>
      </c>
      <c r="Q75" s="49">
        <f t="shared" si="11"/>
        <v>2.2040743326304382</v>
      </c>
      <c r="R75" s="3">
        <f t="shared" si="12"/>
        <v>0</v>
      </c>
      <c r="S75" s="3">
        <f t="shared" si="13"/>
        <v>0</v>
      </c>
    </row>
    <row r="76" spans="1:19" x14ac:dyDescent="0.25">
      <c r="L76" s="15">
        <v>17.75</v>
      </c>
      <c r="M76" s="16">
        <v>-11.497999999999999</v>
      </c>
      <c r="N76" s="16">
        <v>-17.738</v>
      </c>
      <c r="O76" s="17">
        <f t="shared" si="9"/>
        <v>2.2880832869765446</v>
      </c>
      <c r="P76" s="17">
        <f t="shared" si="10"/>
        <v>2.1275228736149585</v>
      </c>
      <c r="Q76" s="49">
        <f t="shared" si="11"/>
        <v>2.2078030802957516</v>
      </c>
      <c r="R76" s="3">
        <f t="shared" si="12"/>
        <v>0</v>
      </c>
      <c r="S76" s="3">
        <f t="shared" si="13"/>
        <v>0</v>
      </c>
    </row>
    <row r="77" spans="1:19" x14ac:dyDescent="0.25">
      <c r="L77" s="15">
        <v>18</v>
      </c>
      <c r="M77" s="16">
        <v>-11.467000000000001</v>
      </c>
      <c r="N77" s="16">
        <v>-17.681000000000001</v>
      </c>
      <c r="O77" s="17">
        <f t="shared" si="9"/>
        <v>2.2915655039379357</v>
      </c>
      <c r="P77" s="17">
        <f t="shared" si="10"/>
        <v>2.1311577813575093</v>
      </c>
      <c r="Q77" s="49">
        <f t="shared" si="11"/>
        <v>2.2113616426477227</v>
      </c>
      <c r="R77" s="3">
        <f t="shared" si="12"/>
        <v>0</v>
      </c>
      <c r="S77" s="3">
        <f t="shared" si="13"/>
        <v>0</v>
      </c>
    </row>
    <row r="78" spans="1:19" x14ac:dyDescent="0.25">
      <c r="L78" s="15">
        <v>18.25</v>
      </c>
      <c r="M78" s="16">
        <v>-11.44</v>
      </c>
      <c r="N78" s="16">
        <v>-17.623999999999999</v>
      </c>
      <c r="O78" s="17">
        <f t="shared" si="9"/>
        <v>2.2946137791657617</v>
      </c>
      <c r="P78" s="17">
        <f t="shared" si="10"/>
        <v>2.1348162013267209</v>
      </c>
      <c r="Q78" s="49">
        <f t="shared" si="11"/>
        <v>2.2147149902462413</v>
      </c>
      <c r="R78" s="3">
        <f t="shared" si="12"/>
        <v>0</v>
      </c>
      <c r="S78" s="3">
        <f t="shared" si="13"/>
        <v>0</v>
      </c>
    </row>
    <row r="79" spans="1:19" x14ac:dyDescent="0.25">
      <c r="L79" s="15">
        <v>18.5</v>
      </c>
      <c r="M79" s="16">
        <v>-11.417</v>
      </c>
      <c r="N79" s="16">
        <v>-17.565999999999999</v>
      </c>
      <c r="O79" s="17">
        <f t="shared" si="9"/>
        <v>2.2972218300478504</v>
      </c>
      <c r="P79" s="17">
        <f t="shared" si="10"/>
        <v>2.1385631750075222</v>
      </c>
      <c r="Q79" s="49">
        <f t="shared" si="11"/>
        <v>2.2178925025276861</v>
      </c>
      <c r="R79" s="3">
        <f t="shared" si="12"/>
        <v>0</v>
      </c>
      <c r="S79" s="3">
        <f t="shared" si="13"/>
        <v>0</v>
      </c>
    </row>
    <row r="80" spans="1:19" x14ac:dyDescent="0.25">
      <c r="L80" s="15">
        <v>18.75</v>
      </c>
      <c r="M80" s="16">
        <v>-11.398999999999999</v>
      </c>
      <c r="N80" s="16">
        <v>-17.507000000000001</v>
      </c>
      <c r="O80" s="17">
        <f t="shared" si="9"/>
        <v>2.2992702547290382</v>
      </c>
      <c r="P80" s="17">
        <f t="shared" si="10"/>
        <v>2.1424002246062792</v>
      </c>
      <c r="Q80" s="49">
        <f t="shared" si="11"/>
        <v>2.2208352396676587</v>
      </c>
      <c r="R80" s="3">
        <f t="shared" si="12"/>
        <v>0</v>
      </c>
      <c r="S80" s="3">
        <f t="shared" si="13"/>
        <v>0</v>
      </c>
    </row>
    <row r="81" spans="12:19" x14ac:dyDescent="0.25">
      <c r="L81" s="15">
        <v>19</v>
      </c>
      <c r="M81" s="16">
        <v>-11.385</v>
      </c>
      <c r="N81" s="16">
        <v>-17.448</v>
      </c>
      <c r="O81" s="17">
        <f t="shared" si="9"/>
        <v>2.300867952011973</v>
      </c>
      <c r="P81" s="17">
        <f t="shared" si="10"/>
        <v>2.1462632239902644</v>
      </c>
      <c r="Q81" s="49">
        <f t="shared" si="11"/>
        <v>2.2235655880011187</v>
      </c>
      <c r="R81" s="3">
        <f t="shared" si="12"/>
        <v>0</v>
      </c>
      <c r="S81" s="3">
        <f t="shared" si="13"/>
        <v>0</v>
      </c>
    </row>
    <row r="82" spans="12:19" x14ac:dyDescent="0.25">
      <c r="L82" s="15">
        <v>19.25</v>
      </c>
      <c r="M82" s="16">
        <v>-11.375</v>
      </c>
      <c r="N82" s="16">
        <v>-17.39</v>
      </c>
      <c r="O82" s="17">
        <f t="shared" si="9"/>
        <v>2.3020115721895658</v>
      </c>
      <c r="P82" s="17">
        <f t="shared" si="10"/>
        <v>2.1500862985728655</v>
      </c>
      <c r="Q82" s="49">
        <f t="shared" si="11"/>
        <v>2.2260489353812156</v>
      </c>
      <c r="R82" s="3">
        <f t="shared" si="12"/>
        <v>0</v>
      </c>
      <c r="S82" s="3">
        <f t="shared" si="13"/>
        <v>0</v>
      </c>
    </row>
    <row r="83" spans="12:19" x14ac:dyDescent="0.25">
      <c r="L83" s="15">
        <v>19.5</v>
      </c>
      <c r="M83" s="16">
        <v>-11.372</v>
      </c>
      <c r="N83" s="16">
        <v>-17.331</v>
      </c>
      <c r="O83" s="17">
        <f t="shared" si="9"/>
        <v>2.302355050444628</v>
      </c>
      <c r="P83" s="17">
        <f t="shared" si="10"/>
        <v>2.1540015424489143</v>
      </c>
      <c r="Q83" s="49">
        <f t="shared" si="11"/>
        <v>2.2281782964467709</v>
      </c>
      <c r="R83" s="3">
        <f t="shared" si="12"/>
        <v>0</v>
      </c>
      <c r="S83" s="3">
        <f t="shared" si="13"/>
        <v>0</v>
      </c>
    </row>
    <row r="84" spans="12:19" x14ac:dyDescent="0.25">
      <c r="L84" s="15">
        <v>19.75</v>
      </c>
      <c r="M84" s="16">
        <v>-11.372999999999999</v>
      </c>
      <c r="N84" s="16">
        <v>-17.273</v>
      </c>
      <c r="O84" s="17">
        <f t="shared" si="9"/>
        <v>2.3022405375588071</v>
      </c>
      <c r="P84" s="17">
        <f t="shared" si="10"/>
        <v>2.1578764969711184</v>
      </c>
      <c r="Q84" s="49">
        <f t="shared" si="11"/>
        <v>2.230058517264963</v>
      </c>
      <c r="R84" s="3">
        <f t="shared" si="12"/>
        <v>0</v>
      </c>
      <c r="S84" s="3">
        <f t="shared" si="13"/>
        <v>0</v>
      </c>
    </row>
    <row r="85" spans="12:19" x14ac:dyDescent="0.25">
      <c r="L85" s="15">
        <v>20</v>
      </c>
      <c r="M85" s="16">
        <v>-11.381</v>
      </c>
      <c r="N85" s="16">
        <v>-17.215</v>
      </c>
      <c r="O85" s="17">
        <f t="shared" si="9"/>
        <v>2.3013251589189272</v>
      </c>
      <c r="P85" s="17">
        <f t="shared" si="10"/>
        <v>2.1617775621366326</v>
      </c>
      <c r="Q85" s="49">
        <f t="shared" si="11"/>
        <v>2.2315513605277797</v>
      </c>
      <c r="R85" s="3">
        <f t="shared" si="12"/>
        <v>0</v>
      </c>
      <c r="S85" s="3">
        <f t="shared" si="13"/>
        <v>0</v>
      </c>
    </row>
    <row r="86" spans="12:19" x14ac:dyDescent="0.25">
      <c r="L86" s="15">
        <v>20.25</v>
      </c>
      <c r="M86" s="16">
        <v>-11.394</v>
      </c>
      <c r="N86" s="16">
        <v>-17.158999999999999</v>
      </c>
      <c r="O86" s="17">
        <f t="shared" si="9"/>
        <v>2.2998404101857393</v>
      </c>
      <c r="P86" s="17">
        <f t="shared" si="10"/>
        <v>2.1655691317782</v>
      </c>
      <c r="Q86" s="49">
        <f t="shared" si="11"/>
        <v>2.2327047709819698</v>
      </c>
      <c r="R86" s="3">
        <f t="shared" si="12"/>
        <v>0</v>
      </c>
      <c r="S86" s="3">
        <f t="shared" si="13"/>
        <v>0</v>
      </c>
    </row>
    <row r="87" spans="12:19" x14ac:dyDescent="0.25">
      <c r="L87" s="15">
        <v>20.5</v>
      </c>
      <c r="M87" s="16">
        <v>-11.414999999999999</v>
      </c>
      <c r="N87" s="16">
        <v>-17.103000000000002</v>
      </c>
      <c r="O87" s="17">
        <f t="shared" si="9"/>
        <v>2.2974491137675259</v>
      </c>
      <c r="P87" s="17">
        <f t="shared" si="10"/>
        <v>2.1693855307362524</v>
      </c>
      <c r="Q87" s="49">
        <f t="shared" si="11"/>
        <v>2.2334173222518894</v>
      </c>
      <c r="R87" s="3">
        <f t="shared" si="12"/>
        <v>0</v>
      </c>
      <c r="S87" s="3">
        <f t="shared" si="13"/>
        <v>0</v>
      </c>
    </row>
    <row r="88" spans="12:19" x14ac:dyDescent="0.25">
      <c r="L88" s="15">
        <v>20.75</v>
      </c>
      <c r="M88" s="16">
        <v>-11.442</v>
      </c>
      <c r="N88" s="16">
        <v>-17.048999999999999</v>
      </c>
      <c r="O88" s="17">
        <f t="shared" si="9"/>
        <v>2.2943874876469419</v>
      </c>
      <c r="P88" s="17">
        <f t="shared" si="10"/>
        <v>2.1730893736982893</v>
      </c>
      <c r="Q88" s="49">
        <f t="shared" si="11"/>
        <v>2.2337384306726156</v>
      </c>
      <c r="R88" s="3">
        <f t="shared" si="12"/>
        <v>0</v>
      </c>
      <c r="S88" s="3">
        <f t="shared" si="13"/>
        <v>0</v>
      </c>
    </row>
    <row r="89" spans="12:19" x14ac:dyDescent="0.25">
      <c r="L89" s="15">
        <v>21</v>
      </c>
      <c r="M89" s="16">
        <v>-11.478</v>
      </c>
      <c r="N89" s="16">
        <v>-16.997</v>
      </c>
      <c r="O89" s="17">
        <f t="shared" si="9"/>
        <v>2.2903277255320011</v>
      </c>
      <c r="P89" s="17">
        <f t="shared" si="10"/>
        <v>2.1766782804131393</v>
      </c>
      <c r="Q89" s="49">
        <f t="shared" si="11"/>
        <v>2.2335030029725704</v>
      </c>
      <c r="R89" s="3">
        <f t="shared" si="12"/>
        <v>0</v>
      </c>
      <c r="S89" s="3">
        <f t="shared" si="13"/>
        <v>0</v>
      </c>
    </row>
    <row r="90" spans="12:19" x14ac:dyDescent="0.25">
      <c r="L90" s="15">
        <v>21.25</v>
      </c>
      <c r="M90" s="16">
        <v>-11.521000000000001</v>
      </c>
      <c r="N90" s="16">
        <v>-16.946000000000002</v>
      </c>
      <c r="O90" s="17">
        <f t="shared" si="9"/>
        <v>2.2855118161319599</v>
      </c>
      <c r="P90" s="17">
        <f t="shared" si="10"/>
        <v>2.1802195640376563</v>
      </c>
      <c r="Q90" s="49">
        <f t="shared" si="11"/>
        <v>2.2328656900848083</v>
      </c>
      <c r="R90" s="3">
        <f t="shared" si="12"/>
        <v>0</v>
      </c>
      <c r="S90" s="3">
        <f t="shared" si="13"/>
        <v>0</v>
      </c>
    </row>
    <row r="91" spans="12:19" x14ac:dyDescent="0.25">
      <c r="L91" s="15">
        <v>21.5</v>
      </c>
      <c r="M91" s="16">
        <v>-11.571999999999999</v>
      </c>
      <c r="N91" s="16">
        <v>-16.896999999999998</v>
      </c>
      <c r="O91" s="17">
        <f t="shared" si="9"/>
        <v>2.2798463216087375</v>
      </c>
      <c r="P91" s="17">
        <f t="shared" si="10"/>
        <v>2.1836421099711267</v>
      </c>
      <c r="Q91" s="49">
        <f t="shared" si="11"/>
        <v>2.2317442157899321</v>
      </c>
      <c r="R91" s="3">
        <f t="shared" si="12"/>
        <v>0</v>
      </c>
      <c r="S91" s="3">
        <f t="shared" si="13"/>
        <v>0</v>
      </c>
    </row>
    <row r="92" spans="12:19" x14ac:dyDescent="0.25">
      <c r="L92" s="15">
        <v>21.75</v>
      </c>
      <c r="M92" s="16">
        <v>-11.632999999999999</v>
      </c>
      <c r="N92" s="16">
        <v>-16.850999999999999</v>
      </c>
      <c r="O92" s="17">
        <f t="shared" si="9"/>
        <v>2.273135187282413</v>
      </c>
      <c r="P92" s="17">
        <f t="shared" si="10"/>
        <v>2.1868732260508059</v>
      </c>
      <c r="Q92" s="49">
        <f t="shared" si="11"/>
        <v>2.2300042066666093</v>
      </c>
      <c r="R92" s="3">
        <f t="shared" si="12"/>
        <v>0</v>
      </c>
      <c r="S92" s="3">
        <f t="shared" si="13"/>
        <v>0</v>
      </c>
    </row>
    <row r="93" spans="12:19" x14ac:dyDescent="0.25">
      <c r="L93" s="15">
        <v>22</v>
      </c>
      <c r="M93" s="16">
        <v>-11.702999999999999</v>
      </c>
      <c r="N93" s="16">
        <v>-16.808</v>
      </c>
      <c r="O93" s="17">
        <f t="shared" si="9"/>
        <v>2.2655200917419731</v>
      </c>
      <c r="P93" s="17">
        <f t="shared" si="10"/>
        <v>2.1899096104344435</v>
      </c>
      <c r="Q93" s="49">
        <f t="shared" si="11"/>
        <v>2.2277148510882085</v>
      </c>
      <c r="R93" s="3">
        <f t="shared" si="12"/>
        <v>0</v>
      </c>
      <c r="S93" s="3">
        <f t="shared" si="13"/>
        <v>0</v>
      </c>
    </row>
    <row r="94" spans="12:19" x14ac:dyDescent="0.25">
      <c r="L94" s="15">
        <v>22.25</v>
      </c>
      <c r="M94" s="16">
        <v>-11.784000000000001</v>
      </c>
      <c r="N94" s="16">
        <v>-16.766999999999999</v>
      </c>
      <c r="O94" s="17">
        <f t="shared" si="9"/>
        <v>2.2568212520074939</v>
      </c>
      <c r="P94" s="17">
        <f t="shared" si="10"/>
        <v>2.1928192719140052</v>
      </c>
      <c r="Q94" s="49">
        <f t="shared" si="11"/>
        <v>2.2248202619607493</v>
      </c>
      <c r="R94" s="3">
        <f t="shared" si="12"/>
        <v>0</v>
      </c>
      <c r="S94" s="3">
        <f t="shared" si="13"/>
        <v>0</v>
      </c>
    </row>
    <row r="95" spans="12:19" x14ac:dyDescent="0.25">
      <c r="L95" s="15">
        <v>22.5</v>
      </c>
      <c r="M95" s="16">
        <v>-11.872999999999999</v>
      </c>
      <c r="N95" s="16">
        <v>-16.728999999999999</v>
      </c>
      <c r="O95" s="17">
        <f t="shared" si="9"/>
        <v>2.2474001207492891</v>
      </c>
      <c r="P95" s="17">
        <f t="shared" si="10"/>
        <v>2.1955287663447982</v>
      </c>
      <c r="Q95" s="49">
        <f t="shared" si="11"/>
        <v>2.2214644435470436</v>
      </c>
      <c r="R95" s="3">
        <f t="shared" si="12"/>
        <v>0</v>
      </c>
      <c r="S95" s="3">
        <f t="shared" si="13"/>
        <v>0</v>
      </c>
    </row>
    <row r="96" spans="12:19" x14ac:dyDescent="0.25">
      <c r="L96" s="15">
        <v>22.75</v>
      </c>
      <c r="M96" s="16">
        <v>-11.971</v>
      </c>
      <c r="N96" s="16">
        <v>-16.693999999999999</v>
      </c>
      <c r="O96" s="17">
        <f t="shared" si="9"/>
        <v>2.2371883412961582</v>
      </c>
      <c r="P96" s="17">
        <f t="shared" si="10"/>
        <v>2.198035266094533</v>
      </c>
      <c r="Q96" s="49">
        <f t="shared" si="11"/>
        <v>2.2176118036953456</v>
      </c>
      <c r="R96" s="3">
        <f t="shared" si="12"/>
        <v>0</v>
      </c>
      <c r="S96" s="3">
        <f t="shared" si="13"/>
        <v>0</v>
      </c>
    </row>
    <row r="97" spans="12:19" x14ac:dyDescent="0.25">
      <c r="L97" s="15">
        <v>23</v>
      </c>
      <c r="M97" s="16">
        <v>-12.076000000000001</v>
      </c>
      <c r="N97" s="16">
        <v>-16.664000000000001</v>
      </c>
      <c r="O97" s="17">
        <f t="shared" si="9"/>
        <v>2.2264310726777334</v>
      </c>
      <c r="P97" s="17">
        <f t="shared" si="10"/>
        <v>2.2001920746628736</v>
      </c>
      <c r="Q97" s="49">
        <f t="shared" si="11"/>
        <v>2.2133115736703033</v>
      </c>
      <c r="R97" s="3">
        <f t="shared" si="12"/>
        <v>0</v>
      </c>
      <c r="S97" s="3">
        <f t="shared" si="13"/>
        <v>0</v>
      </c>
    </row>
    <row r="98" spans="12:19" x14ac:dyDescent="0.25">
      <c r="L98" s="15">
        <v>23.25</v>
      </c>
      <c r="M98" s="16">
        <v>-12.186</v>
      </c>
      <c r="N98" s="16">
        <v>-16.635999999999999</v>
      </c>
      <c r="O98" s="17">
        <f t="shared" si="9"/>
        <v>2.2153603835266953</v>
      </c>
      <c r="P98" s="17">
        <f t="shared" si="10"/>
        <v>2.2022121142210946</v>
      </c>
      <c r="Q98" s="49">
        <f t="shared" si="11"/>
        <v>2.2087862488738947</v>
      </c>
      <c r="R98" s="3">
        <f t="shared" si="12"/>
        <v>0</v>
      </c>
      <c r="S98" s="3">
        <f t="shared" si="13"/>
        <v>0</v>
      </c>
    </row>
    <row r="99" spans="12:19" x14ac:dyDescent="0.25">
      <c r="L99" s="15">
        <v>23.5</v>
      </c>
      <c r="M99" s="16">
        <v>-12.3</v>
      </c>
      <c r="N99" s="16">
        <v>-16.613</v>
      </c>
      <c r="O99" s="17">
        <f t="shared" si="9"/>
        <v>2.2040960677769355</v>
      </c>
      <c r="P99" s="17">
        <f t="shared" si="10"/>
        <v>2.2038765263457614</v>
      </c>
      <c r="Q99" s="49">
        <f t="shared" si="11"/>
        <v>2.2039862970613484</v>
      </c>
      <c r="R99" s="3">
        <f t="shared" si="12"/>
        <v>0</v>
      </c>
      <c r="S99" s="3">
        <f t="shared" si="13"/>
        <v>0</v>
      </c>
    </row>
    <row r="100" spans="12:19" x14ac:dyDescent="0.25">
      <c r="L100" s="15">
        <v>23.75</v>
      </c>
      <c r="M100" s="16">
        <v>-12.417999999999999</v>
      </c>
      <c r="N100" s="16">
        <v>-16.594000000000001</v>
      </c>
      <c r="O100" s="17">
        <f t="shared" si="9"/>
        <v>2.1926543431837904</v>
      </c>
      <c r="P100" s="17">
        <f t="shared" si="10"/>
        <v>2.2052549555370695</v>
      </c>
      <c r="Q100" s="49">
        <f t="shared" si="11"/>
        <v>2.1989546493604299</v>
      </c>
      <c r="R100" s="3">
        <f t="shared" si="12"/>
        <v>0</v>
      </c>
      <c r="S100" s="3">
        <f t="shared" si="13"/>
        <v>0</v>
      </c>
    </row>
    <row r="101" spans="12:19" x14ac:dyDescent="0.25">
      <c r="S101" s="3">
        <f>SUM(S5:S100)</f>
        <v>8</v>
      </c>
    </row>
  </sheetData>
  <sheetProtection algorithmName="SHA-512" hashValue="S9lBIvf7qU5+ly/KuLG/x4hzDcEj2oa7PxIpEdlJJX5eou3l3cu19NTDs2/2zyYA74Hn9cfSNSVVh7OIo+duYQ==" saltValue="pcnc7/cSUYVZq9yd2SI63A==" spinCount="100000" sheet="1" objects="1" scenarios="1"/>
  <conditionalFormatting sqref="Q5:Q10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DLMO calculation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Bharath Ananthasubramaniam</dc:creator>
  <cp:lastModifiedBy>Kramer, Achim</cp:lastModifiedBy>
  <dcterms:created xsi:type="dcterms:W3CDTF">2018-03-18T18:45:46Z</dcterms:created>
  <dcterms:modified xsi:type="dcterms:W3CDTF">2018-05-23T11:55:20Z</dcterms:modified>
</cp:coreProperties>
</file>