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uer08/MacBook2ProCopy_Udrive/Ohio State University/Manuscripts/PRMT5KO/JCI submission/Appeal/FINAL FILES/Re-re-submission/"/>
    </mc:Choice>
  </mc:AlternateContent>
  <xr:revisionPtr revIDLastSave="0" documentId="8_{C16325B6-DEF7-8A42-90C1-EBE567DAFC4C}" xr6:coauthVersionLast="45" xr6:coauthVersionMax="45" xr10:uidLastSave="{00000000-0000-0000-0000-000000000000}"/>
  <bookViews>
    <workbookView xWindow="60" yWindow="460" windowWidth="27240" windowHeight="14940" xr2:uid="{9A6BACF9-4478-EF4D-805C-9D069E8ACFC7}"/>
  </bookViews>
  <sheets>
    <sheet name="Th17 WTvsKO DEG 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1" l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H73" i="1"/>
  <c r="D73" i="1"/>
  <c r="H72" i="1"/>
  <c r="D72" i="1"/>
  <c r="H71" i="1"/>
  <c r="D71" i="1"/>
  <c r="H70" i="1"/>
  <c r="D70" i="1"/>
  <c r="H69" i="1"/>
  <c r="D69" i="1"/>
  <c r="H68" i="1"/>
  <c r="D68" i="1"/>
  <c r="H67" i="1"/>
  <c r="D67" i="1"/>
  <c r="H66" i="1"/>
  <c r="D66" i="1"/>
  <c r="H65" i="1"/>
  <c r="D65" i="1"/>
  <c r="H64" i="1"/>
  <c r="D64" i="1"/>
  <c r="H63" i="1"/>
  <c r="D63" i="1"/>
  <c r="H62" i="1"/>
  <c r="D62" i="1"/>
  <c r="H61" i="1"/>
  <c r="D61" i="1"/>
  <c r="H60" i="1"/>
  <c r="D60" i="1"/>
  <c r="H59" i="1"/>
  <c r="D59" i="1"/>
  <c r="H58" i="1"/>
  <c r="D58" i="1"/>
  <c r="H57" i="1"/>
  <c r="D57" i="1"/>
  <c r="H56" i="1"/>
  <c r="D56" i="1"/>
  <c r="H55" i="1"/>
  <c r="D55" i="1"/>
  <c r="H54" i="1"/>
  <c r="D54" i="1"/>
  <c r="H53" i="1"/>
  <c r="D53" i="1"/>
  <c r="H52" i="1"/>
  <c r="D52" i="1"/>
  <c r="H51" i="1"/>
  <c r="D51" i="1"/>
  <c r="H50" i="1"/>
  <c r="D50" i="1"/>
  <c r="H49" i="1"/>
  <c r="D49" i="1"/>
  <c r="H48" i="1"/>
  <c r="D48" i="1"/>
  <c r="H47" i="1"/>
  <c r="D47" i="1"/>
  <c r="H46" i="1"/>
  <c r="D46" i="1"/>
  <c r="H45" i="1"/>
  <c r="D45" i="1"/>
  <c r="H44" i="1"/>
  <c r="D44" i="1"/>
  <c r="H43" i="1"/>
  <c r="D43" i="1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  <c r="H3" i="1"/>
  <c r="D3" i="1"/>
</calcChain>
</file>

<file path=xl/sharedStrings.xml><?xml version="1.0" encoding="utf-8"?>
<sst xmlns="http://schemas.openxmlformats.org/spreadsheetml/2006/main" count="418" uniqueCount="325">
  <si>
    <t>ID</t>
  </si>
  <si>
    <t>GeneID</t>
  </si>
  <si>
    <t>Description</t>
  </si>
  <si>
    <t>NCBIGeneID</t>
  </si>
  <si>
    <t>Class</t>
  </si>
  <si>
    <t>basepairs</t>
  </si>
  <si>
    <t>meanFC(WT/KO)</t>
  </si>
  <si>
    <t>pAdj</t>
  </si>
  <si>
    <t>Mean_KO</t>
  </si>
  <si>
    <t>Mean_WT</t>
  </si>
  <si>
    <t>Norm_19-0748-1_Th17_36plus51_KO</t>
  </si>
  <si>
    <t>Norm_19-0749-1_Th17_39plus51_KO</t>
  </si>
  <si>
    <t>Norm_19-0750-1_Th17_53plus51_KO</t>
  </si>
  <si>
    <t>Norm_19-0745-1_Th17_30_WT</t>
  </si>
  <si>
    <t>Norm_19-0746-1_Th17_42_WT</t>
  </si>
  <si>
    <t>Norm_19-0747-1_Th17_52_WT</t>
  </si>
  <si>
    <t>Slc38a4</t>
  </si>
  <si>
    <t>ENSMUSG00000022464.14</t>
  </si>
  <si>
    <t>solute carrier family 38, member 4 [Source:MGI Symbol;Acc:MGI:1916604]</t>
  </si>
  <si>
    <t>protein_coding</t>
  </si>
  <si>
    <t>Cwh43</t>
  </si>
  <si>
    <t>ENSMUSG00000029154.13</t>
  </si>
  <si>
    <t>cell wall biogenesis 43 C-terminal homolog [Source:MGI Symbol;Acc:MGI:2444131]</t>
  </si>
  <si>
    <t>Gm30717</t>
  </si>
  <si>
    <t>ENSMUSG00000108814.1</t>
  </si>
  <si>
    <t>predicted gene, 30717 [Source:MGI Symbol;Acc:MGI:5589876]</t>
  </si>
  <si>
    <t>lincRNA</t>
  </si>
  <si>
    <t>Ly6g</t>
  </si>
  <si>
    <t>ENSMUSG00000022582.4</t>
  </si>
  <si>
    <t>lymphocyte antigen 6 complex, locus G [Source:MGI Symbol;Acc:MGI:109440]</t>
  </si>
  <si>
    <t>Nhs</t>
  </si>
  <si>
    <t>ENSMUSG00000059493.13</t>
  </si>
  <si>
    <t>NHS actin remodeling regulator [Source:MGI Symbol;Acc:MGI:2684894]</t>
  </si>
  <si>
    <t>Mchr1</t>
  </si>
  <si>
    <t>ENSMUSG00000050164.11</t>
  </si>
  <si>
    <t>melanin-concentrating hormone receptor 1 [Source:MGI Symbol;Acc:MGI:2180756]</t>
  </si>
  <si>
    <t>Gap43</t>
  </si>
  <si>
    <t>ENSMUSG00000047261.9</t>
  </si>
  <si>
    <t>growth associated protein 43 [Source:MGI Symbol;Acc:MGI:95639]</t>
  </si>
  <si>
    <t>8430426J06Rik</t>
  </si>
  <si>
    <t>ENSMUSG00000115970.1</t>
  </si>
  <si>
    <t>RIKEN cDNA 8430426J06 gene [Source:MGI Symbol;Acc:MGI:1925352]</t>
  </si>
  <si>
    <t>Dab2</t>
  </si>
  <si>
    <t>ENSMUSG00000022150.16</t>
  </si>
  <si>
    <t>disabled 2, mitogen-responsive phosphoprotein [Source:MGI Symbol;Acc:MGI:109175]</t>
  </si>
  <si>
    <t>Cxcr2</t>
  </si>
  <si>
    <t>ENSMUSG00000026180.8</t>
  </si>
  <si>
    <t>chemokine (C-X-C motif) receptor 2 [Source:MGI Symbol;Acc:MGI:105303]</t>
  </si>
  <si>
    <t>Gipr</t>
  </si>
  <si>
    <t>ENSMUSG00000030406.7</t>
  </si>
  <si>
    <t>gastric inhibitory polypeptide receptor [Source:MGI Symbol;Acc:MGI:1352753]</t>
  </si>
  <si>
    <t>Serpinb1a</t>
  </si>
  <si>
    <t>ENSMUSG00000044734.16</t>
  </si>
  <si>
    <t>serine (or cysteine) peptidase inhibitor, clade B, member 1a [Source:MGI Symbol;Acc:MGI:1913472]</t>
  </si>
  <si>
    <t>Cpne6</t>
  </si>
  <si>
    <t>ENSMUSG00000022212.15</t>
  </si>
  <si>
    <t>copine VI [Source:MGI Symbol;Acc:MGI:1334445]</t>
  </si>
  <si>
    <t>Serpinb5</t>
  </si>
  <si>
    <t>ENSMUSG00000067006.12</t>
  </si>
  <si>
    <t>serine (or cysteine) peptidase inhibitor, clade B, member 5 [Source:MGI Symbol;Acc:MGI:109579]</t>
  </si>
  <si>
    <t>Tgfb3</t>
  </si>
  <si>
    <t>ENSMUSG00000021253.7</t>
  </si>
  <si>
    <t>transforming growth factor, beta 3 [Source:MGI Symbol;Acc:MGI:98727]</t>
  </si>
  <si>
    <t>Kcnab3</t>
  </si>
  <si>
    <t>ENSMUSG00000018470.8</t>
  </si>
  <si>
    <t>potassium voltage-gated channel, shaker-related subfamily, beta member 3 [Source:MGI Symbol;Acc:MGI:1336208]</t>
  </si>
  <si>
    <t>Grin1</t>
  </si>
  <si>
    <t>ENSMUSG00000026959.13</t>
  </si>
  <si>
    <t>glutamate receptor, ionotropic, NMDA1 (zeta 1) [Source:MGI Symbol;Acc:MGI:95819]</t>
  </si>
  <si>
    <t>Il17f</t>
  </si>
  <si>
    <t>ENSMUSG00000041872.9</t>
  </si>
  <si>
    <t>interleukin 17F [Source:MGI Symbol;Acc:MGI:2676631]</t>
  </si>
  <si>
    <t>Ubd</t>
  </si>
  <si>
    <t>ENSMUSG00000035186.6</t>
  </si>
  <si>
    <t>ubiquitin D [Source:MGI Symbol;Acc:MGI:1344410]</t>
  </si>
  <si>
    <t>2610528A11Rik</t>
  </si>
  <si>
    <t>ENSMUSG00000096001.2</t>
  </si>
  <si>
    <t>RIKEN cDNA 2610528A11 gene [Source:MGI Symbol;Acc:MGI:1917295]</t>
  </si>
  <si>
    <t>Gm29050</t>
  </si>
  <si>
    <t>ENSMUSG00000101133.1</t>
  </si>
  <si>
    <t>predicted gene 29050 [Source:MGI Symbol;Acc:MGI:5579756]</t>
  </si>
  <si>
    <t>antisense</t>
  </si>
  <si>
    <t>4932438H23Rik</t>
  </si>
  <si>
    <t>ENSMUSG00000039851.11</t>
  </si>
  <si>
    <t>RIKEN cDNA 4932438H23 gene [Source:MGI Symbol;Acc:MGI:1921637]</t>
  </si>
  <si>
    <t>Gm4632</t>
  </si>
  <si>
    <t>ENSMUSG00000115111.1</t>
  </si>
  <si>
    <t>predicted gene 4632 [Source:MGI Symbol;Acc:MGI:3782814]</t>
  </si>
  <si>
    <t>Lrrc66</t>
  </si>
  <si>
    <t>ENSMUSG00000067206.3</t>
  </si>
  <si>
    <t>leucine rich repeat containing 66 [Source:MGI Symbol;Acc:MGI:2387634]</t>
  </si>
  <si>
    <t>Il1r1</t>
  </si>
  <si>
    <t>ENSMUSG00000026072.12</t>
  </si>
  <si>
    <t>interleukin 1 receptor, type I [Source:MGI Symbol;Acc:MGI:96545]</t>
  </si>
  <si>
    <t>Cuzd1</t>
  </si>
  <si>
    <t>ENSMUSG00000040205.8</t>
  </si>
  <si>
    <t>CUB and zona pellucida-like domains 1 [Source:MGI Symbol;Acc:MGI:1202881]</t>
  </si>
  <si>
    <t>Gja5</t>
  </si>
  <si>
    <t>ENSMUSG00000057123.14</t>
  </si>
  <si>
    <t>gap junction protein, alpha 5 [Source:MGI Symbol;Acc:MGI:95716]</t>
  </si>
  <si>
    <t>Il23r</t>
  </si>
  <si>
    <t>ENSMUSG00000049093.9</t>
  </si>
  <si>
    <t>interleukin 23 receptor [Source:MGI Symbol;Acc:MGI:2181693]</t>
  </si>
  <si>
    <t>Gm38070</t>
  </si>
  <si>
    <t>ENSMUSG00000103560.1</t>
  </si>
  <si>
    <t>predicted gene, 38070 [Source:MGI Symbol;Acc:MGI:5611298]</t>
  </si>
  <si>
    <t>TEC</t>
  </si>
  <si>
    <t>Acsl6</t>
  </si>
  <si>
    <t>ENSMUSG00000020333.17</t>
  </si>
  <si>
    <t>acyl-CoA synthetase long-chain family member 6 [Source:MGI Symbol;Acc:MGI:894291]</t>
  </si>
  <si>
    <t>Pcx</t>
  </si>
  <si>
    <t>ENSMUSG00000024892.16</t>
  </si>
  <si>
    <t>pyruvate carboxylase [Source:MGI Symbol;Acc:MGI:97520]</t>
  </si>
  <si>
    <t>2900011O08Rik</t>
  </si>
  <si>
    <t>ENSMUSG00000044117.12</t>
  </si>
  <si>
    <t>RIKEN cDNA 2900011O08 gene [Source:MGI Symbol;Acc:MGI:1914504]</t>
  </si>
  <si>
    <t>Ifitm7</t>
  </si>
  <si>
    <t>ENSMUSG00000065968.8</t>
  </si>
  <si>
    <t>interferon induced transmembrane protein 7 [Source:MGI Symbol;Acc:MGI:1921732]</t>
  </si>
  <si>
    <t>Rhov</t>
  </si>
  <si>
    <t>ENSMUSG00000034226.7</t>
  </si>
  <si>
    <t>ras homolog family member V [Source:MGI Symbol;Acc:MGI:2444227]</t>
  </si>
  <si>
    <t>Pigz</t>
  </si>
  <si>
    <t>ENSMUSG00000045625.5</t>
  </si>
  <si>
    <t>phosphatidylinositol glycan anchor biosynthesis, class Z [Source:MGI Symbol;Acc:MGI:2443822]</t>
  </si>
  <si>
    <t>Selenbp1</t>
  </si>
  <si>
    <t>ENSMUSG00000068874.13</t>
  </si>
  <si>
    <t>selenium binding protein 1 [Source:MGI Symbol;Acc:MGI:96825]</t>
  </si>
  <si>
    <t>4933430I17Rik</t>
  </si>
  <si>
    <t>ENSMUSG00000058046.1</t>
  </si>
  <si>
    <t>RIKEN cDNA 4933430I17 gene [Source:MGI Symbol;Acc:MGI:3045314]</t>
  </si>
  <si>
    <t>Tgm1</t>
  </si>
  <si>
    <t>ENSMUSG00000022218.16</t>
  </si>
  <si>
    <t>transglutaminase 1, K polypeptide [Source:MGI Symbol;Acc:MGI:98730]</t>
  </si>
  <si>
    <t>Gm5483</t>
  </si>
  <si>
    <t>ENSMUSG00000079597.2</t>
  </si>
  <si>
    <t>predicted gene 5483 [Source:MGI Symbol;Acc:MGI:3645124]</t>
  </si>
  <si>
    <t>Cpe</t>
  </si>
  <si>
    <t>ENSMUSG00000037852.8</t>
  </si>
  <si>
    <t>carboxypeptidase E [Source:MGI Symbol;Acc:MGI:101932]</t>
  </si>
  <si>
    <t>Tmem158</t>
  </si>
  <si>
    <t>ENSMUSG00000054871.5</t>
  </si>
  <si>
    <t>transmembrane protein 158 [Source:MGI Symbol;Acc:MGI:1919559]</t>
  </si>
  <si>
    <t>Fam135b</t>
  </si>
  <si>
    <t>ENSMUSG00000036800.8</t>
  </si>
  <si>
    <t>family with sequence similarity 135, member B [Source:MGI Symbol;Acc:MGI:1917613]</t>
  </si>
  <si>
    <t>Svep1</t>
  </si>
  <si>
    <t>ENSMUSG00000028369.15</t>
  </si>
  <si>
    <t>sushi, von Willebrand factor type A, EGF and pentraxin domain containing 1 [Source:MGI Symbol;Acc:MGI:1928849]</t>
  </si>
  <si>
    <t>2010005H15Rik</t>
  </si>
  <si>
    <t>ENSMUSG00000095620.7</t>
  </si>
  <si>
    <t>RIKEN cDNA 2010005H15 gene [Source:MGI Symbol;Acc:MGI:1924020]</t>
  </si>
  <si>
    <t>Il13ra1</t>
  </si>
  <si>
    <t>ENSMUSG00000017057.9</t>
  </si>
  <si>
    <t>interleukin 13 receptor, alpha 1 [Source:MGI Symbol;Acc:MGI:105052]</t>
  </si>
  <si>
    <t>Slc4a4</t>
  </si>
  <si>
    <t>ENSMUSG00000060961.14</t>
  </si>
  <si>
    <t>solute carrier family 4 (anion exchanger), member 4 [Source:MGI Symbol;Acc:MGI:1927555]</t>
  </si>
  <si>
    <t>Ophn1</t>
  </si>
  <si>
    <t>ENSMUSG00000031214.13</t>
  </si>
  <si>
    <t>oligophrenin 1 [Source:MGI Symbol;Acc:MGI:2151070]</t>
  </si>
  <si>
    <t>Vat1l</t>
  </si>
  <si>
    <t>ENSMUSG00000046844.6</t>
  </si>
  <si>
    <t>vesicle amine transport protein 1 like [Source:MGI Symbol;Acc:MGI:2142534]</t>
  </si>
  <si>
    <t>Trim71</t>
  </si>
  <si>
    <t>ENSMUSG00000079259.2</t>
  </si>
  <si>
    <t>tripartite motif-containing 71 [Source:MGI Symbol;Acc:MGI:2685973]</t>
  </si>
  <si>
    <t>Fst</t>
  </si>
  <si>
    <t>ENSMUSG00000021765.9</t>
  </si>
  <si>
    <t>follistatin [Source:MGI Symbol;Acc:MGI:95586]</t>
  </si>
  <si>
    <t>Tgm2</t>
  </si>
  <si>
    <t>ENSMUSG00000037820.15</t>
  </si>
  <si>
    <t>transglutaminase 2, C polypeptide [Source:MGI Symbol;Acc:MGI:98731]</t>
  </si>
  <si>
    <t>Cysltr1</t>
  </si>
  <si>
    <t>ENSMUSG00000052821.3</t>
  </si>
  <si>
    <t>cysteinyl leukotriene receptor 1 [Source:MGI Symbol;Acc:MGI:1926218]</t>
  </si>
  <si>
    <t>Gpld1</t>
  </si>
  <si>
    <t>ENSMUSG00000021340.13</t>
  </si>
  <si>
    <t>glycosylphosphatidylinositol specific phospholipase D1 [Source:MGI Symbol;Acc:MGI:106604]</t>
  </si>
  <si>
    <t>Clec2l</t>
  </si>
  <si>
    <t>ENSMUSG00000079598.3</t>
  </si>
  <si>
    <t>C-type lectin domain family 2, member L [Source:MGI Symbol;Acc:MGI:2141402]</t>
  </si>
  <si>
    <t>Myh11</t>
  </si>
  <si>
    <t>ENSMUSG00000018830.10</t>
  </si>
  <si>
    <t>myosin, heavy polypeptide 11, smooth muscle [Source:MGI Symbol;Acc:MGI:102643]</t>
  </si>
  <si>
    <t>Gli3</t>
  </si>
  <si>
    <t>ENSMUSG00000021318.15</t>
  </si>
  <si>
    <t>GLI-Kruppel family member GLI3 [Source:MGI Symbol;Acc:MGI:95729]</t>
  </si>
  <si>
    <t>Fam184b</t>
  </si>
  <si>
    <t>ENSMUSG00000015879.8</t>
  </si>
  <si>
    <t>family with sequence similarity 184, member B [Source:MGI Symbol;Acc:MGI:2442958]</t>
  </si>
  <si>
    <t>Ccr5</t>
  </si>
  <si>
    <t>ENSMUSG00000079227.10</t>
  </si>
  <si>
    <t>chemokine (C-C motif) receptor 5 [Source:MGI Symbol;Acc:MGI:107182]</t>
  </si>
  <si>
    <t>Gm41333</t>
  </si>
  <si>
    <t>ENSMUSG00000115862.1</t>
  </si>
  <si>
    <t>predicted gene, 41333 [Source:MGI Symbol;Acc:MGI:5624218]</t>
  </si>
  <si>
    <t>Cdhr3</t>
  </si>
  <si>
    <t>ENSMUSG00000035860.9</t>
  </si>
  <si>
    <t>cadherin-related family member 3 [Source:MGI Symbol;Acc:MGI:1916014]</t>
  </si>
  <si>
    <t>Fam183b</t>
  </si>
  <si>
    <t>ENSMUSG00000049154.11</t>
  </si>
  <si>
    <t>family with sequence similarity 183, member B [Source:MGI Symbol;Acc:MGI:1922679]</t>
  </si>
  <si>
    <t>Sema3b</t>
  </si>
  <si>
    <t>ENSMUSG00000057969.15</t>
  </si>
  <si>
    <t>sema domain, immunoglobulin domain (Ig), short basic domain, secreted, (semaphorin) 3B [Source:MGI Symbol;Acc:MGI:107561]</t>
  </si>
  <si>
    <t>Ankrd34b</t>
  </si>
  <si>
    <t>ENSMUSG00000045034.12</t>
  </si>
  <si>
    <t>ankyrin repeat domain 34B [Source:MGI Symbol;Acc:MGI:2443245]</t>
  </si>
  <si>
    <t>Emp1</t>
  </si>
  <si>
    <t>ENSMUSG00000030208.15</t>
  </si>
  <si>
    <t>epithelial membrane protein 1 [Source:MGI Symbol;Acc:MGI:107941]</t>
  </si>
  <si>
    <t>Fndc3c1</t>
  </si>
  <si>
    <t>ENSMUSG00000033737.14</t>
  </si>
  <si>
    <t>fibronectin type III domain containing 3C1 [Source:MGI Symbol;Acc:MGI:2685630]</t>
  </si>
  <si>
    <t>Il22</t>
  </si>
  <si>
    <t>ENSMUSG00000074695.3</t>
  </si>
  <si>
    <t>interleukin 22 [Source:MGI Symbol;Acc:MGI:1355307]</t>
  </si>
  <si>
    <t>Aldh1l2</t>
  </si>
  <si>
    <t>ENSMUSG00000020256.14</t>
  </si>
  <si>
    <t>aldehyde dehydrogenase 1 family, member L2 [Source:MGI Symbol;Acc:MGI:2444680]</t>
  </si>
  <si>
    <t>H19</t>
  </si>
  <si>
    <t>ENSMUSG00000000031.16</t>
  </si>
  <si>
    <t>H19, imprinted maternally expressed transcript [Source:MGI Symbol;Acc:MGI:95891]</t>
  </si>
  <si>
    <t>H2-Q10</t>
  </si>
  <si>
    <t>ENSMUSG00000067235.14</t>
  </si>
  <si>
    <t>histocompatibility 2, Q region locus 10 [Source:MGI Symbol;Acc:MGI:95929]</t>
  </si>
  <si>
    <t>Epm2a</t>
  </si>
  <si>
    <t>ENSMUSG00000055493.4</t>
  </si>
  <si>
    <t>epilepsy, progressive myoclonic epilepsy, type 2 gene alpha [Source:MGI Symbol;Acc:MGI:1341085]</t>
  </si>
  <si>
    <t>Nlrp12</t>
  </si>
  <si>
    <t>ENSMUSG00000078817.4</t>
  </si>
  <si>
    <t>NLR family, pyrin domain containing 12 [Source:MGI Symbol;Acc:MGI:2676630]</t>
  </si>
  <si>
    <t>Ltb4r1</t>
  </si>
  <si>
    <t>ENSMUSG00000046908.5</t>
  </si>
  <si>
    <t>leukotriene B4 receptor 1 [Source:MGI Symbol;Acc:MGI:1309472]</t>
  </si>
  <si>
    <t>Lgr4</t>
  </si>
  <si>
    <t>ENSMUSG00000050199.13</t>
  </si>
  <si>
    <t>leucine-rich repeat-containing G protein-coupled receptor 4 [Source:MGI Symbol;Acc:MGI:1891468]</t>
  </si>
  <si>
    <t>Samd11</t>
  </si>
  <si>
    <t>ENSMUSG00000096351.2</t>
  </si>
  <si>
    <t>sterile alpha motif domain containing 11 [Source:MGI Symbol;Acc:MGI:2446220]</t>
  </si>
  <si>
    <t>Gm14005</t>
  </si>
  <si>
    <t>ENSMUSG00000074813.13</t>
  </si>
  <si>
    <t>predicted gene 14005 [Source:MGI Symbol;Acc:MGI:3652191]</t>
  </si>
  <si>
    <t>5730420D15Rik</t>
  </si>
  <si>
    <t>ENSMUSG00000097766.1</t>
  </si>
  <si>
    <t>RIKEN cDNA 5730420D15 gene [Source:MGI Symbol;Acc:MGI:1917773]</t>
  </si>
  <si>
    <t>bidirectional_promoter_lncRNA</t>
  </si>
  <si>
    <t>Syt15</t>
  </si>
  <si>
    <t>ENSMUSG00000041479.14</t>
  </si>
  <si>
    <t>synaptotagmin XV [Source:MGI Symbol;Acc:MGI:2442166]</t>
  </si>
  <si>
    <t>Abcc9</t>
  </si>
  <si>
    <t>ENSMUSG00000030249.15</t>
  </si>
  <si>
    <t>ATP-binding cassette, sub-family C (CFTR/MRP), member 9 [Source:MGI Symbol;Acc:MGI:1352630]</t>
  </si>
  <si>
    <t>Gm8818</t>
  </si>
  <si>
    <t>ENSMUSG00000079138.3</t>
  </si>
  <si>
    <t>predicted pseudogene 8818 [Source:MGI Symbol;Acc:MGI:3645903]</t>
  </si>
  <si>
    <t>processed_pseudogene</t>
  </si>
  <si>
    <t>Plce1</t>
  </si>
  <si>
    <t>ENSMUSG00000024998.17</t>
  </si>
  <si>
    <t>phospholipase C, epsilon 1 [Source:MGI Symbol;Acc:MGI:1921305]</t>
  </si>
  <si>
    <t>Gm17490</t>
  </si>
  <si>
    <t>ENSMUSG00000091312.1</t>
  </si>
  <si>
    <t>predicted gene, 17490 [Source:MGI Symbol;Acc:MGI:4937124]</t>
  </si>
  <si>
    <t>Slc2a2</t>
  </si>
  <si>
    <t>ENSMUSG00000027690.13</t>
  </si>
  <si>
    <t>solute carrier family 2 (facilitated glucose transporter), member 2 [Source:MGI Symbol;Acc:MGI:1095438]</t>
  </si>
  <si>
    <t>Gm16350</t>
  </si>
  <si>
    <t>ENSMUSG00000090024.1</t>
  </si>
  <si>
    <t>predicted gene 16350 [Source:MGI Symbol;Acc:MGI:3840133]</t>
  </si>
  <si>
    <t>Myh7b</t>
  </si>
  <si>
    <t>ENSMUSG00000074652.3</t>
  </si>
  <si>
    <t>myosin, heavy chain 7B, cardiac muscle, beta [Source:MGI Symbol;Acc:MGI:3710243]</t>
  </si>
  <si>
    <t>Gm33091</t>
  </si>
  <si>
    <t>ENSMUSG00000112501.1</t>
  </si>
  <si>
    <t>predicted gene, 33091 [Source:MGI Symbol;Acc:MGI:5592250]</t>
  </si>
  <si>
    <t>Smtnl2</t>
  </si>
  <si>
    <t>ENSMUSG00000045667.14</t>
  </si>
  <si>
    <t>smoothelin-like 2 [Source:MGI Symbol;Acc:MGI:2442764]</t>
  </si>
  <si>
    <t>Amotl2</t>
  </si>
  <si>
    <t>ENSMUSG00000032531.15</t>
  </si>
  <si>
    <t>angiomotin-like 2 [Source:MGI Symbol;Acc:MGI:1929286]</t>
  </si>
  <si>
    <t>Cxcr1</t>
  </si>
  <si>
    <t>ENSMUSG00000048480.5</t>
  </si>
  <si>
    <t>chemokine (C-X-C motif) receptor 1 [Source:MGI Symbol;Acc:MGI:2448715]</t>
  </si>
  <si>
    <t>Vldlr</t>
  </si>
  <si>
    <t>ENSMUSG00000024924.14</t>
  </si>
  <si>
    <t>very low density lipoprotein receptor [Source:MGI Symbol;Acc:MGI:98935]</t>
  </si>
  <si>
    <t>Mboat2</t>
  </si>
  <si>
    <t>ENSMUSG00000020646.17</t>
  </si>
  <si>
    <t>membrane bound O-acyltransferase domain containing 2 [Source:MGI Symbol;Acc:MGI:1914466]</t>
  </si>
  <si>
    <t>Ephb2</t>
  </si>
  <si>
    <t>ENSMUSG00000028664.14</t>
  </si>
  <si>
    <t>Eph receptor B2 [Source:MGI Symbol;Acc:MGI:99611]</t>
  </si>
  <si>
    <t>a</t>
  </si>
  <si>
    <t>ENSMUSG00000027596.10</t>
  </si>
  <si>
    <t>nonagouti [Source:MGI Symbol;Acc:MGI:87853]</t>
  </si>
  <si>
    <t>Stc2</t>
  </si>
  <si>
    <t>ENSMUSG00000020303.2</t>
  </si>
  <si>
    <t>stanniocalcin 2 [Source:MGI Symbol;Acc:MGI:1316731]</t>
  </si>
  <si>
    <t>Ppp1r3b</t>
  </si>
  <si>
    <t>ENSMUSG00000046794.9</t>
  </si>
  <si>
    <t>protein phosphatase 1, regulatory subunit 3B [Source:MGI Symbol;Acc:MGI:2177268]</t>
  </si>
  <si>
    <t>Spatc1l</t>
  </si>
  <si>
    <t>ENSMUSG00000009115.5</t>
  </si>
  <si>
    <t>spermatogenesis and centriole associated 1 like [Source:MGI Symbol;Acc:MGI:1923823]</t>
  </si>
  <si>
    <t>Espn</t>
  </si>
  <si>
    <t>ENSMUSG00000028943.18</t>
  </si>
  <si>
    <t>espin [Source:MGI Symbol;Acc:MGI:1861630]</t>
  </si>
  <si>
    <t>Tpt1-ps1</t>
  </si>
  <si>
    <t>ENSMUSG00000083546.1</t>
  </si>
  <si>
    <t>tumor protein, translationally-controlled, pseudogene 1 [Source:MGI Symbol;Acc:MGI:107797]</t>
  </si>
  <si>
    <t>Lrrc71</t>
  </si>
  <si>
    <t>ENSMUSG00000023084.11</t>
  </si>
  <si>
    <t>leucine rich repeat containing 71 [Source:MGI Symbol;Acc:MGI:1921735]</t>
  </si>
  <si>
    <t>Egln3</t>
  </si>
  <si>
    <t>ENSMUSG00000035105.5</t>
  </si>
  <si>
    <t>egl-9 family hypoxia-inducible factor 3 [Source:MGI Symbol;Acc:MGI:1932288]</t>
  </si>
  <si>
    <t>Olfr753-ps1</t>
  </si>
  <si>
    <t>ENSMUSG00000090556.5</t>
  </si>
  <si>
    <t>olfactory receptor 753, pseudogene 1 [Source:MGI Symbol;Acc:MGI:3030587]</t>
  </si>
  <si>
    <t>polymorphic_pseudogene</t>
  </si>
  <si>
    <t>Top 100 differentially down-regulated genes in KO</t>
  </si>
  <si>
    <t>meanFC(KO/WT)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</si>
</sst>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9BA5-CA26-B244-A166-892289C7899F}">
  <dimension ref="A1:Q102"/>
  <sheetViews>
    <sheetView tabSelected="1" workbookViewId="0">
      <selection activeCell="H1" sqref="H1"/>
    </sheetView>
  </sheetViews>
  <sheetFormatPr baseColWidth="10" defaultRowHeight="15" x14ac:dyDescent="0.2"/>
  <cols>
    <col min="8" max="8" width="18.6640625" customWidth="1"/>
    <col min="12" max="12" width="29.33203125" customWidth="1"/>
    <col min="13" max="14" width="27.5" bestFit="1" customWidth="1"/>
    <col min="15" max="15" width="22.1640625" bestFit="1" customWidth="1"/>
    <col min="16" max="16" width="25.5" bestFit="1" customWidth="1"/>
    <col min="17" max="17" width="22.1640625" bestFit="1" customWidth="1"/>
  </cols>
  <sheetData>
    <row r="1" spans="1:17" x14ac:dyDescent="0.2">
      <c r="A1" t="s">
        <v>323</v>
      </c>
    </row>
    <row r="2" spans="1:17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324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</row>
    <row r="3" spans="1:17" x14ac:dyDescent="0.2">
      <c r="A3" t="s">
        <v>16</v>
      </c>
      <c r="B3" t="s">
        <v>17</v>
      </c>
      <c r="C3" t="s">
        <v>18</v>
      </c>
      <c r="D3" s="2" t="str">
        <f>HYPERLINK("https://www.ncbi.nlm.nih.gov/gene/?term=69354","69354")</f>
        <v>69354</v>
      </c>
      <c r="E3" t="s">
        <v>19</v>
      </c>
      <c r="F3">
        <v>3932</v>
      </c>
      <c r="G3" s="3">
        <v>-236.01</v>
      </c>
      <c r="H3" s="3">
        <f>-G3</f>
        <v>236.01</v>
      </c>
      <c r="I3" s="4">
        <v>0</v>
      </c>
      <c r="J3" s="3">
        <v>2.2200000000000002</v>
      </c>
      <c r="K3" s="3">
        <v>566.22</v>
      </c>
      <c r="L3" s="5">
        <v>1.9</v>
      </c>
      <c r="M3" s="5">
        <v>1.1000000000000001</v>
      </c>
      <c r="N3" s="5">
        <v>3.7</v>
      </c>
      <c r="O3" s="5">
        <v>495.9</v>
      </c>
      <c r="P3" s="5">
        <v>601.6</v>
      </c>
      <c r="Q3" s="5">
        <v>601.20000000000005</v>
      </c>
    </row>
    <row r="4" spans="1:17" x14ac:dyDescent="0.2">
      <c r="A4" t="s">
        <v>20</v>
      </c>
      <c r="B4" t="s">
        <v>21</v>
      </c>
      <c r="C4" t="s">
        <v>22</v>
      </c>
      <c r="D4" s="2" t="str">
        <f>HYPERLINK("https://www.ncbi.nlm.nih.gov/gene/?term=231293","231293")</f>
        <v>231293</v>
      </c>
      <c r="E4" t="s">
        <v>19</v>
      </c>
      <c r="F4">
        <v>2716</v>
      </c>
      <c r="G4" s="3">
        <v>-173.24</v>
      </c>
      <c r="H4" s="3">
        <f t="shared" ref="H4:H67" si="0">-G4</f>
        <v>173.24</v>
      </c>
      <c r="I4" s="4">
        <v>0</v>
      </c>
      <c r="J4" s="3">
        <v>0.66</v>
      </c>
      <c r="K4" s="3">
        <v>138.15</v>
      </c>
      <c r="L4" s="5">
        <v>0</v>
      </c>
      <c r="M4" s="5">
        <v>1.1000000000000001</v>
      </c>
      <c r="N4" s="5">
        <v>0.9</v>
      </c>
      <c r="O4" s="5">
        <v>81.900000000000006</v>
      </c>
      <c r="P4" s="5">
        <v>138.30000000000001</v>
      </c>
      <c r="Q4" s="5">
        <v>194.2</v>
      </c>
    </row>
    <row r="5" spans="1:17" x14ac:dyDescent="0.2">
      <c r="A5" t="s">
        <v>23</v>
      </c>
      <c r="B5" t="s">
        <v>24</v>
      </c>
      <c r="C5" t="s">
        <v>25</v>
      </c>
      <c r="D5" s="2" t="str">
        <f>HYPERLINK("https://www.ncbi.nlm.nih.gov/gene/?term=NA","NA")</f>
        <v>NA</v>
      </c>
      <c r="E5" t="s">
        <v>26</v>
      </c>
      <c r="F5">
        <v>494</v>
      </c>
      <c r="G5" s="3">
        <v>-167.05</v>
      </c>
      <c r="H5" s="3">
        <f t="shared" si="0"/>
        <v>167.05</v>
      </c>
      <c r="I5" s="4">
        <v>0</v>
      </c>
      <c r="J5" s="3">
        <v>2.27</v>
      </c>
      <c r="K5" s="3">
        <v>403.73</v>
      </c>
      <c r="L5" s="5">
        <v>2.9</v>
      </c>
      <c r="M5" s="5">
        <v>2.1</v>
      </c>
      <c r="N5" s="5">
        <v>1.8</v>
      </c>
      <c r="O5" s="5">
        <v>310.8</v>
      </c>
      <c r="P5" s="5">
        <v>444.9</v>
      </c>
      <c r="Q5" s="5">
        <v>455.5</v>
      </c>
    </row>
    <row r="6" spans="1:17" x14ac:dyDescent="0.2">
      <c r="A6" t="s">
        <v>27</v>
      </c>
      <c r="B6" t="s">
        <v>28</v>
      </c>
      <c r="C6" t="s">
        <v>29</v>
      </c>
      <c r="D6" s="2" t="str">
        <f>HYPERLINK("https://www.ncbi.nlm.nih.gov/gene/?term=546644","546644")</f>
        <v>546644</v>
      </c>
      <c r="E6" t="s">
        <v>19</v>
      </c>
      <c r="F6">
        <v>941</v>
      </c>
      <c r="G6" s="3">
        <v>-131.78</v>
      </c>
      <c r="H6" s="3">
        <f t="shared" si="0"/>
        <v>131.78</v>
      </c>
      <c r="I6" s="4">
        <v>0</v>
      </c>
      <c r="J6" s="3">
        <v>8.3000000000000007</v>
      </c>
      <c r="K6" s="3">
        <v>1184.9000000000001</v>
      </c>
      <c r="L6" s="5">
        <v>7.6</v>
      </c>
      <c r="M6" s="5">
        <v>12.7</v>
      </c>
      <c r="N6" s="5">
        <v>4.5999999999999996</v>
      </c>
      <c r="O6" s="5">
        <v>617.1</v>
      </c>
      <c r="P6" s="5">
        <v>988.4</v>
      </c>
      <c r="Q6" s="5">
        <v>1949.1</v>
      </c>
    </row>
    <row r="7" spans="1:17" x14ac:dyDescent="0.2">
      <c r="A7" t="s">
        <v>30</v>
      </c>
      <c r="B7" t="s">
        <v>31</v>
      </c>
      <c r="C7" t="s">
        <v>32</v>
      </c>
      <c r="D7" s="2" t="str">
        <f>HYPERLINK("https://www.ncbi.nlm.nih.gov/gene/?term=195727","195727")</f>
        <v>195727</v>
      </c>
      <c r="E7" t="s">
        <v>19</v>
      </c>
      <c r="F7">
        <v>8805</v>
      </c>
      <c r="G7" s="3">
        <v>-124.91</v>
      </c>
      <c r="H7" s="3">
        <f t="shared" si="0"/>
        <v>124.91</v>
      </c>
      <c r="I7" s="4">
        <v>1.7E-8</v>
      </c>
      <c r="J7" s="3">
        <v>0.35</v>
      </c>
      <c r="K7" s="3">
        <v>58.94</v>
      </c>
      <c r="L7" s="5">
        <v>0</v>
      </c>
      <c r="M7" s="5">
        <v>1.1000000000000001</v>
      </c>
      <c r="N7" s="5">
        <v>0</v>
      </c>
      <c r="O7" s="5">
        <v>67.3</v>
      </c>
      <c r="P7" s="5">
        <v>59</v>
      </c>
      <c r="Q7" s="5">
        <v>50.5</v>
      </c>
    </row>
    <row r="8" spans="1:17" x14ac:dyDescent="0.2">
      <c r="A8" t="s">
        <v>33</v>
      </c>
      <c r="B8" t="s">
        <v>34</v>
      </c>
      <c r="C8" t="s">
        <v>35</v>
      </c>
      <c r="D8" s="2" t="str">
        <f>HYPERLINK("https://www.ncbi.nlm.nih.gov/gene/?term=207911","207911")</f>
        <v>207911</v>
      </c>
      <c r="E8" t="s">
        <v>19</v>
      </c>
      <c r="F8">
        <v>2189</v>
      </c>
      <c r="G8" s="3">
        <v>-66.47</v>
      </c>
      <c r="H8" s="3">
        <f t="shared" si="0"/>
        <v>66.47</v>
      </c>
      <c r="I8" s="4">
        <v>1.3346999999999999E-6</v>
      </c>
      <c r="J8" s="3">
        <v>0.32</v>
      </c>
      <c r="K8" s="3">
        <v>33.299999999999997</v>
      </c>
      <c r="L8" s="5">
        <v>1</v>
      </c>
      <c r="M8" s="5">
        <v>0</v>
      </c>
      <c r="N8" s="5">
        <v>0</v>
      </c>
      <c r="O8" s="5">
        <v>29.2</v>
      </c>
      <c r="P8" s="5">
        <v>37.700000000000003</v>
      </c>
      <c r="Q8" s="5">
        <v>33</v>
      </c>
    </row>
    <row r="9" spans="1:17" x14ac:dyDescent="0.2">
      <c r="A9" t="s">
        <v>36</v>
      </c>
      <c r="B9" t="s">
        <v>37</v>
      </c>
      <c r="C9" t="s">
        <v>38</v>
      </c>
      <c r="D9" s="2" t="str">
        <f>HYPERLINK("https://www.ncbi.nlm.nih.gov/gene/?term=14432","14432")</f>
        <v>14432</v>
      </c>
      <c r="E9" t="s">
        <v>19</v>
      </c>
      <c r="F9">
        <v>1420</v>
      </c>
      <c r="G9" s="3">
        <v>-61.17</v>
      </c>
      <c r="H9" s="3">
        <f t="shared" si="0"/>
        <v>61.17</v>
      </c>
      <c r="I9" s="4">
        <v>0</v>
      </c>
      <c r="J9" s="3">
        <v>7.2</v>
      </c>
      <c r="K9" s="3">
        <v>449.13</v>
      </c>
      <c r="L9" s="5">
        <v>7.6</v>
      </c>
      <c r="M9" s="5">
        <v>8.4</v>
      </c>
      <c r="N9" s="5">
        <v>5.5</v>
      </c>
      <c r="O9" s="5">
        <v>456.7</v>
      </c>
      <c r="P9" s="5">
        <v>429.4</v>
      </c>
      <c r="Q9" s="5">
        <v>461.3</v>
      </c>
    </row>
    <row r="10" spans="1:17" x14ac:dyDescent="0.2">
      <c r="A10" t="s">
        <v>39</v>
      </c>
      <c r="B10" t="s">
        <v>40</v>
      </c>
      <c r="C10" t="s">
        <v>41</v>
      </c>
      <c r="D10" s="2" t="str">
        <f>HYPERLINK("https://www.ncbi.nlm.nih.gov/gene/?term=NA","NA")</f>
        <v>NA</v>
      </c>
      <c r="E10" t="s">
        <v>26</v>
      </c>
      <c r="F10">
        <v>971</v>
      </c>
      <c r="G10" s="3">
        <v>-59.76</v>
      </c>
      <c r="H10" s="3">
        <f t="shared" si="0"/>
        <v>59.76</v>
      </c>
      <c r="I10" s="4">
        <v>0</v>
      </c>
      <c r="J10" s="3">
        <v>5.08</v>
      </c>
      <c r="K10" s="3">
        <v>321.92</v>
      </c>
      <c r="L10" s="5">
        <v>6.7</v>
      </c>
      <c r="M10" s="5">
        <v>2.1</v>
      </c>
      <c r="N10" s="5">
        <v>6.5</v>
      </c>
      <c r="O10" s="5">
        <v>267</v>
      </c>
      <c r="P10" s="5">
        <v>363.7</v>
      </c>
      <c r="Q10" s="5">
        <v>335.1</v>
      </c>
    </row>
    <row r="11" spans="1:17" x14ac:dyDescent="0.2">
      <c r="A11" t="s">
        <v>42</v>
      </c>
      <c r="B11" t="s">
        <v>43</v>
      </c>
      <c r="C11" t="s">
        <v>44</v>
      </c>
      <c r="D11" s="2" t="str">
        <f>HYPERLINK("https://www.ncbi.nlm.nih.gov/gene/?term=13132","13132")</f>
        <v>13132</v>
      </c>
      <c r="E11" t="s">
        <v>19</v>
      </c>
      <c r="F11">
        <v>4663</v>
      </c>
      <c r="G11" s="3">
        <v>-44.29</v>
      </c>
      <c r="H11" s="3">
        <f t="shared" si="0"/>
        <v>44.29</v>
      </c>
      <c r="I11" s="4">
        <v>1.7051E-5</v>
      </c>
      <c r="J11" s="3">
        <v>0.35</v>
      </c>
      <c r="K11" s="3">
        <v>23.89</v>
      </c>
      <c r="L11" s="5">
        <v>0</v>
      </c>
      <c r="M11" s="5">
        <v>1.1000000000000001</v>
      </c>
      <c r="N11" s="5">
        <v>0</v>
      </c>
      <c r="O11" s="5">
        <v>28.1</v>
      </c>
      <c r="P11" s="5">
        <v>17.399999999999999</v>
      </c>
      <c r="Q11" s="5">
        <v>26.2</v>
      </c>
    </row>
    <row r="12" spans="1:17" x14ac:dyDescent="0.2">
      <c r="A12" t="s">
        <v>45</v>
      </c>
      <c r="B12" t="s">
        <v>46</v>
      </c>
      <c r="C12" t="s">
        <v>47</v>
      </c>
      <c r="D12" s="2" t="str">
        <f>HYPERLINK("https://www.ncbi.nlm.nih.gov/gene/?term=12765","12765")</f>
        <v>12765</v>
      </c>
      <c r="E12" t="s">
        <v>19</v>
      </c>
      <c r="F12">
        <v>3046</v>
      </c>
      <c r="G12" s="3">
        <v>-36.159999999999997</v>
      </c>
      <c r="H12" s="3">
        <f t="shared" si="0"/>
        <v>36.159999999999997</v>
      </c>
      <c r="I12" s="4">
        <v>0</v>
      </c>
      <c r="J12" s="3">
        <v>23.34</v>
      </c>
      <c r="K12" s="3">
        <v>874.39</v>
      </c>
      <c r="L12" s="5">
        <v>12.4</v>
      </c>
      <c r="M12" s="5">
        <v>17.899999999999999</v>
      </c>
      <c r="N12" s="5">
        <v>39.700000000000003</v>
      </c>
      <c r="O12" s="5">
        <v>719.2</v>
      </c>
      <c r="P12" s="5">
        <v>1067.8</v>
      </c>
      <c r="Q12" s="5">
        <v>836.2</v>
      </c>
    </row>
    <row r="13" spans="1:17" x14ac:dyDescent="0.2">
      <c r="A13" t="s">
        <v>48</v>
      </c>
      <c r="B13" t="s">
        <v>49</v>
      </c>
      <c r="C13" t="s">
        <v>50</v>
      </c>
      <c r="D13" s="2" t="str">
        <f>HYPERLINK("https://www.ncbi.nlm.nih.gov/gene/?term=381853","381853")</f>
        <v>381853</v>
      </c>
      <c r="E13" t="s">
        <v>19</v>
      </c>
      <c r="F13">
        <v>3182</v>
      </c>
      <c r="G13" s="3">
        <v>-29.49</v>
      </c>
      <c r="H13" s="3">
        <f t="shared" si="0"/>
        <v>29.49</v>
      </c>
      <c r="I13" s="4">
        <v>0</v>
      </c>
      <c r="J13" s="3">
        <v>4.24</v>
      </c>
      <c r="K13" s="3">
        <v>134.91999999999999</v>
      </c>
      <c r="L13" s="5">
        <v>1.9</v>
      </c>
      <c r="M13" s="5">
        <v>5.3</v>
      </c>
      <c r="N13" s="5">
        <v>5.5</v>
      </c>
      <c r="O13" s="5">
        <v>167.2</v>
      </c>
      <c r="P13" s="5">
        <v>85.1</v>
      </c>
      <c r="Q13" s="5">
        <v>152.5</v>
      </c>
    </row>
    <row r="14" spans="1:17" x14ac:dyDescent="0.2">
      <c r="A14" t="s">
        <v>51</v>
      </c>
      <c r="B14" t="s">
        <v>52</v>
      </c>
      <c r="C14" t="s">
        <v>53</v>
      </c>
      <c r="D14" s="2" t="str">
        <f>HYPERLINK("https://www.ncbi.nlm.nih.gov/gene/?term=66222","66222")</f>
        <v>66222</v>
      </c>
      <c r="E14" t="s">
        <v>19</v>
      </c>
      <c r="F14">
        <v>1918</v>
      </c>
      <c r="G14" s="3">
        <v>-23.93</v>
      </c>
      <c r="H14" s="3">
        <f t="shared" si="0"/>
        <v>23.93</v>
      </c>
      <c r="I14" s="4">
        <v>0</v>
      </c>
      <c r="J14" s="3">
        <v>398.14</v>
      </c>
      <c r="K14" s="3">
        <v>10014.44</v>
      </c>
      <c r="L14" s="5">
        <v>259.60000000000002</v>
      </c>
      <c r="M14" s="5">
        <v>331.3</v>
      </c>
      <c r="N14" s="5">
        <v>603.5</v>
      </c>
      <c r="O14" s="5">
        <v>8184.2</v>
      </c>
      <c r="P14" s="5">
        <v>11002.5</v>
      </c>
      <c r="Q14" s="5">
        <v>10856.7</v>
      </c>
    </row>
    <row r="15" spans="1:17" x14ac:dyDescent="0.2">
      <c r="A15" t="s">
        <v>54</v>
      </c>
      <c r="B15" t="s">
        <v>55</v>
      </c>
      <c r="C15" t="s">
        <v>56</v>
      </c>
      <c r="D15" s="2" t="str">
        <f>HYPERLINK("https://www.ncbi.nlm.nih.gov/gene/?term=12891","12891")</f>
        <v>12891</v>
      </c>
      <c r="E15" t="s">
        <v>19</v>
      </c>
      <c r="F15">
        <v>4000</v>
      </c>
      <c r="G15" s="3">
        <v>-22.75</v>
      </c>
      <c r="H15" s="3">
        <f t="shared" si="0"/>
        <v>22.75</v>
      </c>
      <c r="I15" s="4">
        <v>9.3589200000000002E-5</v>
      </c>
      <c r="J15" s="3">
        <v>0.62</v>
      </c>
      <c r="K15" s="3">
        <v>21.44</v>
      </c>
      <c r="L15" s="5">
        <v>0</v>
      </c>
      <c r="M15" s="5">
        <v>0</v>
      </c>
      <c r="N15" s="5">
        <v>1.8</v>
      </c>
      <c r="O15" s="5">
        <v>16.8</v>
      </c>
      <c r="P15" s="5">
        <v>21.3</v>
      </c>
      <c r="Q15" s="5">
        <v>26.2</v>
      </c>
    </row>
    <row r="16" spans="1:17" x14ac:dyDescent="0.2">
      <c r="A16" t="s">
        <v>57</v>
      </c>
      <c r="B16" t="s">
        <v>58</v>
      </c>
      <c r="C16" t="s">
        <v>59</v>
      </c>
      <c r="D16" s="2" t="str">
        <f>HYPERLINK("https://www.ncbi.nlm.nih.gov/gene/?term=20724","20724")</f>
        <v>20724</v>
      </c>
      <c r="E16" t="s">
        <v>19</v>
      </c>
      <c r="F16">
        <v>2672</v>
      </c>
      <c r="G16" s="3">
        <v>-22.55</v>
      </c>
      <c r="H16" s="3">
        <f t="shared" si="0"/>
        <v>22.55</v>
      </c>
      <c r="I16" s="4">
        <v>0</v>
      </c>
      <c r="J16" s="3">
        <v>50.17</v>
      </c>
      <c r="K16" s="3">
        <v>1155.0999999999999</v>
      </c>
      <c r="L16" s="5">
        <v>42</v>
      </c>
      <c r="M16" s="5">
        <v>55.9</v>
      </c>
      <c r="N16" s="5">
        <v>52.6</v>
      </c>
      <c r="O16" s="5">
        <v>760.7</v>
      </c>
      <c r="P16" s="5">
        <v>1210.9000000000001</v>
      </c>
      <c r="Q16" s="5">
        <v>1493.7</v>
      </c>
    </row>
    <row r="17" spans="1:17" x14ac:dyDescent="0.2">
      <c r="A17" t="s">
        <v>60</v>
      </c>
      <c r="B17" t="s">
        <v>61</v>
      </c>
      <c r="C17" t="s">
        <v>62</v>
      </c>
      <c r="D17" s="2" t="str">
        <f>HYPERLINK("https://www.ncbi.nlm.nih.gov/gene/?term=21809","21809")</f>
        <v>21809</v>
      </c>
      <c r="E17" t="s">
        <v>19</v>
      </c>
      <c r="F17">
        <v>3383</v>
      </c>
      <c r="G17" s="3">
        <v>-22.11</v>
      </c>
      <c r="H17" s="3">
        <f t="shared" si="0"/>
        <v>22.11</v>
      </c>
      <c r="I17" s="4">
        <v>0</v>
      </c>
      <c r="J17" s="3">
        <v>23.46</v>
      </c>
      <c r="K17" s="3">
        <v>535.89</v>
      </c>
      <c r="L17" s="5">
        <v>19.100000000000001</v>
      </c>
      <c r="M17" s="5">
        <v>26.4</v>
      </c>
      <c r="N17" s="5">
        <v>24.9</v>
      </c>
      <c r="O17" s="5">
        <v>684.4</v>
      </c>
      <c r="P17" s="5">
        <v>323</v>
      </c>
      <c r="Q17" s="5">
        <v>600.20000000000005</v>
      </c>
    </row>
    <row r="18" spans="1:17" x14ac:dyDescent="0.2">
      <c r="A18" t="s">
        <v>63</v>
      </c>
      <c r="B18" t="s">
        <v>64</v>
      </c>
      <c r="C18" t="s">
        <v>65</v>
      </c>
      <c r="D18" s="2" t="str">
        <f>HYPERLINK("https://www.ncbi.nlm.nih.gov/gene/?term=16499","16499")</f>
        <v>16499</v>
      </c>
      <c r="E18" t="s">
        <v>19</v>
      </c>
      <c r="F18">
        <v>2538</v>
      </c>
      <c r="G18" s="3">
        <v>-22.07</v>
      </c>
      <c r="H18" s="3">
        <f t="shared" si="0"/>
        <v>22.07</v>
      </c>
      <c r="I18" s="4">
        <v>0</v>
      </c>
      <c r="J18" s="3">
        <v>9.08</v>
      </c>
      <c r="K18" s="3">
        <v>210.52</v>
      </c>
      <c r="L18" s="5">
        <v>14.3</v>
      </c>
      <c r="M18" s="5">
        <v>7.4</v>
      </c>
      <c r="N18" s="5">
        <v>5.5</v>
      </c>
      <c r="O18" s="5">
        <v>154.80000000000001</v>
      </c>
      <c r="P18" s="5">
        <v>264</v>
      </c>
      <c r="Q18" s="5">
        <v>212.7</v>
      </c>
    </row>
    <row r="19" spans="1:17" x14ac:dyDescent="0.2">
      <c r="A19" t="s">
        <v>66</v>
      </c>
      <c r="B19" t="s">
        <v>67</v>
      </c>
      <c r="C19" t="s">
        <v>68</v>
      </c>
      <c r="D19" s="2" t="str">
        <f>HYPERLINK("https://www.ncbi.nlm.nih.gov/gene/?term=14810","14810")</f>
        <v>14810</v>
      </c>
      <c r="E19" t="s">
        <v>19</v>
      </c>
      <c r="F19">
        <v>4276</v>
      </c>
      <c r="G19" s="3">
        <v>-21.42</v>
      </c>
      <c r="H19" s="3">
        <f t="shared" si="0"/>
        <v>21.42</v>
      </c>
      <c r="I19" s="4">
        <v>0</v>
      </c>
      <c r="J19" s="3">
        <v>4.5</v>
      </c>
      <c r="K19" s="3">
        <v>106.3</v>
      </c>
      <c r="L19" s="5">
        <v>1.9</v>
      </c>
      <c r="M19" s="5">
        <v>4.2</v>
      </c>
      <c r="N19" s="5">
        <v>7.4</v>
      </c>
      <c r="O19" s="5">
        <v>98.7</v>
      </c>
      <c r="P19" s="5">
        <v>72.5</v>
      </c>
      <c r="Q19" s="5">
        <v>147.6</v>
      </c>
    </row>
    <row r="20" spans="1:17" x14ac:dyDescent="0.2">
      <c r="A20" t="s">
        <v>69</v>
      </c>
      <c r="B20" t="s">
        <v>70</v>
      </c>
      <c r="C20" t="s">
        <v>71</v>
      </c>
      <c r="D20" s="2" t="str">
        <f>HYPERLINK("https://www.ncbi.nlm.nih.gov/gene/?term=257630","257630")</f>
        <v>257630</v>
      </c>
      <c r="E20" t="s">
        <v>19</v>
      </c>
      <c r="F20">
        <v>1178</v>
      </c>
      <c r="G20" s="3">
        <v>-21.41</v>
      </c>
      <c r="H20" s="3">
        <f t="shared" si="0"/>
        <v>21.41</v>
      </c>
      <c r="I20" s="4">
        <v>0</v>
      </c>
      <c r="J20" s="3">
        <v>620.13</v>
      </c>
      <c r="K20" s="3">
        <v>13353.06</v>
      </c>
      <c r="L20" s="5">
        <v>581.20000000000005</v>
      </c>
      <c r="M20" s="5">
        <v>656.2</v>
      </c>
      <c r="N20" s="5">
        <v>622.9</v>
      </c>
      <c r="O20" s="5">
        <v>10989.3</v>
      </c>
      <c r="P20" s="5">
        <v>13621.6</v>
      </c>
      <c r="Q20" s="5">
        <v>15448.3</v>
      </c>
    </row>
    <row r="21" spans="1:17" x14ac:dyDescent="0.2">
      <c r="A21" t="s">
        <v>72</v>
      </c>
      <c r="B21" t="s">
        <v>73</v>
      </c>
      <c r="C21" t="s">
        <v>74</v>
      </c>
      <c r="D21" s="2" t="str">
        <f>HYPERLINK("https://www.ncbi.nlm.nih.gov/gene/?term=24108","24108")</f>
        <v>24108</v>
      </c>
      <c r="E21" t="s">
        <v>19</v>
      </c>
      <c r="F21">
        <v>931</v>
      </c>
      <c r="G21" s="3">
        <v>-20.55</v>
      </c>
      <c r="H21" s="3">
        <f t="shared" si="0"/>
        <v>20.55</v>
      </c>
      <c r="I21" s="4">
        <v>0</v>
      </c>
      <c r="J21" s="3">
        <v>108.67</v>
      </c>
      <c r="K21" s="3">
        <v>2245.6999999999998</v>
      </c>
      <c r="L21" s="5">
        <v>113.6</v>
      </c>
      <c r="M21" s="5">
        <v>134</v>
      </c>
      <c r="N21" s="5">
        <v>78.400000000000006</v>
      </c>
      <c r="O21" s="5">
        <v>2113.9</v>
      </c>
      <c r="P21" s="5">
        <v>2242.9</v>
      </c>
      <c r="Q21" s="5">
        <v>2380.3000000000002</v>
      </c>
    </row>
    <row r="22" spans="1:17" x14ac:dyDescent="0.2">
      <c r="A22" t="s">
        <v>75</v>
      </c>
      <c r="B22" t="s">
        <v>76</v>
      </c>
      <c r="C22" t="s">
        <v>77</v>
      </c>
      <c r="D22" s="2" t="str">
        <f>HYPERLINK("https://www.ncbi.nlm.nih.gov/gene/?term=70045","70045")</f>
        <v>70045</v>
      </c>
      <c r="E22" t="s">
        <v>19</v>
      </c>
      <c r="F22">
        <v>754</v>
      </c>
      <c r="G22" s="3">
        <v>-20.170000000000002</v>
      </c>
      <c r="H22" s="3">
        <f t="shared" si="0"/>
        <v>20.170000000000002</v>
      </c>
      <c r="I22" s="4">
        <v>2.0000000000000001E-10</v>
      </c>
      <c r="J22" s="3">
        <v>2.21</v>
      </c>
      <c r="K22" s="3">
        <v>52.27</v>
      </c>
      <c r="L22" s="5">
        <v>1</v>
      </c>
      <c r="M22" s="5">
        <v>1.1000000000000001</v>
      </c>
      <c r="N22" s="5">
        <v>4.5999999999999996</v>
      </c>
      <c r="O22" s="5">
        <v>48.2</v>
      </c>
      <c r="P22" s="5">
        <v>48.4</v>
      </c>
      <c r="Q22" s="5">
        <v>60.2</v>
      </c>
    </row>
    <row r="23" spans="1:17" x14ac:dyDescent="0.2">
      <c r="A23" t="s">
        <v>78</v>
      </c>
      <c r="B23" t="s">
        <v>79</v>
      </c>
      <c r="C23" t="s">
        <v>80</v>
      </c>
      <c r="D23" s="2" t="str">
        <f>HYPERLINK("https://www.ncbi.nlm.nih.gov/gene/?term=NA","NA")</f>
        <v>NA</v>
      </c>
      <c r="E23" t="s">
        <v>81</v>
      </c>
      <c r="F23">
        <v>2528</v>
      </c>
      <c r="G23" s="3">
        <v>-19.16</v>
      </c>
      <c r="H23" s="3">
        <f t="shared" si="0"/>
        <v>19.16</v>
      </c>
      <c r="I23" s="4">
        <v>5.3418100000000003E-5</v>
      </c>
      <c r="J23" s="3">
        <v>0.92</v>
      </c>
      <c r="K23" s="3">
        <v>26.22</v>
      </c>
      <c r="L23" s="5">
        <v>0</v>
      </c>
      <c r="M23" s="5">
        <v>0</v>
      </c>
      <c r="N23" s="5">
        <v>2.8</v>
      </c>
      <c r="O23" s="5">
        <v>37</v>
      </c>
      <c r="P23" s="5">
        <v>28</v>
      </c>
      <c r="Q23" s="5">
        <v>13.6</v>
      </c>
    </row>
    <row r="24" spans="1:17" x14ac:dyDescent="0.2">
      <c r="A24" t="s">
        <v>82</v>
      </c>
      <c r="B24" t="s">
        <v>83</v>
      </c>
      <c r="C24" t="s">
        <v>84</v>
      </c>
      <c r="D24" s="2" t="str">
        <f>HYPERLINK("https://www.ncbi.nlm.nih.gov/gene/?term=74387","74387")</f>
        <v>74387</v>
      </c>
      <c r="E24" t="s">
        <v>19</v>
      </c>
      <c r="F24">
        <v>2684</v>
      </c>
      <c r="G24" s="3">
        <v>-19.100000000000001</v>
      </c>
      <c r="H24" s="3">
        <f t="shared" si="0"/>
        <v>19.100000000000001</v>
      </c>
      <c r="I24" s="4">
        <v>0</v>
      </c>
      <c r="J24" s="3">
        <v>136.28</v>
      </c>
      <c r="K24" s="3">
        <v>2624.32</v>
      </c>
      <c r="L24" s="5">
        <v>110.7</v>
      </c>
      <c r="M24" s="5">
        <v>140.30000000000001</v>
      </c>
      <c r="N24" s="5">
        <v>157.80000000000001</v>
      </c>
      <c r="O24" s="5">
        <v>2320.4</v>
      </c>
      <c r="P24" s="5">
        <v>2954.7</v>
      </c>
      <c r="Q24" s="5">
        <v>2597.9</v>
      </c>
    </row>
    <row r="25" spans="1:17" x14ac:dyDescent="0.2">
      <c r="A25" t="s">
        <v>85</v>
      </c>
      <c r="B25" t="s">
        <v>86</v>
      </c>
      <c r="C25" t="s">
        <v>87</v>
      </c>
      <c r="D25" s="2" t="str">
        <f>HYPERLINK("https://www.ncbi.nlm.nih.gov/gene/?term=NA","NA")</f>
        <v>NA</v>
      </c>
      <c r="E25" t="s">
        <v>81</v>
      </c>
      <c r="F25">
        <v>529</v>
      </c>
      <c r="G25" s="3">
        <v>-18.73</v>
      </c>
      <c r="H25" s="3">
        <f t="shared" si="0"/>
        <v>18.73</v>
      </c>
      <c r="I25" s="4">
        <v>0</v>
      </c>
      <c r="J25" s="3">
        <v>7.02</v>
      </c>
      <c r="K25" s="3">
        <v>141.91</v>
      </c>
      <c r="L25" s="5">
        <v>2.9</v>
      </c>
      <c r="M25" s="5">
        <v>5.3</v>
      </c>
      <c r="N25" s="5">
        <v>12.9</v>
      </c>
      <c r="O25" s="5">
        <v>108.8</v>
      </c>
      <c r="P25" s="5">
        <v>162.5</v>
      </c>
      <c r="Q25" s="5">
        <v>154.4</v>
      </c>
    </row>
    <row r="26" spans="1:17" x14ac:dyDescent="0.2">
      <c r="A26" t="s">
        <v>88</v>
      </c>
      <c r="B26" t="s">
        <v>89</v>
      </c>
      <c r="C26" t="s">
        <v>90</v>
      </c>
      <c r="D26" s="2" t="str">
        <f>HYPERLINK("https://www.ncbi.nlm.nih.gov/gene/?term=231296","231296")</f>
        <v>231296</v>
      </c>
      <c r="E26" t="s">
        <v>19</v>
      </c>
      <c r="F26">
        <v>3198</v>
      </c>
      <c r="G26" s="3">
        <v>-18.600000000000001</v>
      </c>
      <c r="H26" s="3">
        <f t="shared" si="0"/>
        <v>18.600000000000001</v>
      </c>
      <c r="I26" s="4">
        <v>0</v>
      </c>
      <c r="J26" s="3">
        <v>7.24</v>
      </c>
      <c r="K26" s="3">
        <v>141.54</v>
      </c>
      <c r="L26" s="5">
        <v>10.5</v>
      </c>
      <c r="M26" s="5">
        <v>8.4</v>
      </c>
      <c r="N26" s="5">
        <v>2.8</v>
      </c>
      <c r="O26" s="5">
        <v>107.7</v>
      </c>
      <c r="P26" s="5">
        <v>162.5</v>
      </c>
      <c r="Q26" s="5">
        <v>154.4</v>
      </c>
    </row>
    <row r="27" spans="1:17" x14ac:dyDescent="0.2">
      <c r="A27" t="s">
        <v>91</v>
      </c>
      <c r="B27" t="s">
        <v>92</v>
      </c>
      <c r="C27" t="s">
        <v>93</v>
      </c>
      <c r="D27" s="2" t="str">
        <f>HYPERLINK("https://www.ncbi.nlm.nih.gov/gene/?term=16177","16177")</f>
        <v>16177</v>
      </c>
      <c r="E27" t="s">
        <v>19</v>
      </c>
      <c r="F27">
        <v>5819</v>
      </c>
      <c r="G27" s="3">
        <v>-18.309999999999999</v>
      </c>
      <c r="H27" s="3">
        <f t="shared" si="0"/>
        <v>18.309999999999999</v>
      </c>
      <c r="I27" s="4">
        <v>0</v>
      </c>
      <c r="J27" s="3">
        <v>45.71</v>
      </c>
      <c r="K27" s="3">
        <v>857.27</v>
      </c>
      <c r="L27" s="5">
        <v>47.7</v>
      </c>
      <c r="M27" s="5">
        <v>35.9</v>
      </c>
      <c r="N27" s="5">
        <v>53.5</v>
      </c>
      <c r="O27" s="5">
        <v>794.4</v>
      </c>
      <c r="P27" s="5">
        <v>661.5</v>
      </c>
      <c r="Q27" s="5">
        <v>1115.9000000000001</v>
      </c>
    </row>
    <row r="28" spans="1:17" x14ac:dyDescent="0.2">
      <c r="A28" t="s">
        <v>94</v>
      </c>
      <c r="B28" t="s">
        <v>95</v>
      </c>
      <c r="C28" t="s">
        <v>96</v>
      </c>
      <c r="D28" s="2" t="str">
        <f>HYPERLINK("https://www.ncbi.nlm.nih.gov/gene/?term=16433","16433")</f>
        <v>16433</v>
      </c>
      <c r="E28" t="s">
        <v>19</v>
      </c>
      <c r="F28">
        <v>2256</v>
      </c>
      <c r="G28" s="3">
        <v>-17.68</v>
      </c>
      <c r="H28" s="3">
        <f t="shared" si="0"/>
        <v>17.68</v>
      </c>
      <c r="I28" s="4">
        <v>9.3229999999999995E-7</v>
      </c>
      <c r="J28" s="3">
        <v>1.65</v>
      </c>
      <c r="K28" s="3">
        <v>36.090000000000003</v>
      </c>
      <c r="L28" s="5">
        <v>1.9</v>
      </c>
      <c r="M28" s="5">
        <v>2.1</v>
      </c>
      <c r="N28" s="5">
        <v>0.9</v>
      </c>
      <c r="O28" s="5">
        <v>19.100000000000001</v>
      </c>
      <c r="P28" s="5">
        <v>34.799999999999997</v>
      </c>
      <c r="Q28" s="5">
        <v>54.4</v>
      </c>
    </row>
    <row r="29" spans="1:17" x14ac:dyDescent="0.2">
      <c r="A29" t="s">
        <v>97</v>
      </c>
      <c r="B29" t="s">
        <v>98</v>
      </c>
      <c r="C29" t="s">
        <v>99</v>
      </c>
      <c r="D29" s="2" t="str">
        <f>HYPERLINK("https://www.ncbi.nlm.nih.gov/gene/?term=14613","14613")</f>
        <v>14613</v>
      </c>
      <c r="E29" t="s">
        <v>19</v>
      </c>
      <c r="F29">
        <v>3668</v>
      </c>
      <c r="G29" s="3">
        <v>-17.55</v>
      </c>
      <c r="H29" s="3">
        <f t="shared" si="0"/>
        <v>17.55</v>
      </c>
      <c r="I29" s="4">
        <v>0</v>
      </c>
      <c r="J29" s="3">
        <v>41.04</v>
      </c>
      <c r="K29" s="3">
        <v>746.61</v>
      </c>
      <c r="L29" s="5">
        <v>31.5</v>
      </c>
      <c r="M29" s="5">
        <v>39</v>
      </c>
      <c r="N29" s="5">
        <v>52.6</v>
      </c>
      <c r="O29" s="5">
        <v>428.6</v>
      </c>
      <c r="P29" s="5">
        <v>944.9</v>
      </c>
      <c r="Q29" s="5">
        <v>866.3</v>
      </c>
    </row>
    <row r="30" spans="1:17" x14ac:dyDescent="0.2">
      <c r="A30" t="s">
        <v>100</v>
      </c>
      <c r="B30" t="s">
        <v>101</v>
      </c>
      <c r="C30" t="s">
        <v>102</v>
      </c>
      <c r="D30" s="2" t="str">
        <f>HYPERLINK("https://www.ncbi.nlm.nih.gov/gene/?term=209590","209590")</f>
        <v>209590</v>
      </c>
      <c r="E30" t="s">
        <v>19</v>
      </c>
      <c r="F30">
        <v>2488</v>
      </c>
      <c r="G30" s="3">
        <v>-17.37</v>
      </c>
      <c r="H30" s="3">
        <f t="shared" si="0"/>
        <v>17.37</v>
      </c>
      <c r="I30" s="4">
        <v>0</v>
      </c>
      <c r="J30" s="3">
        <v>46.03</v>
      </c>
      <c r="K30" s="3">
        <v>819.29</v>
      </c>
      <c r="L30" s="5">
        <v>24.8</v>
      </c>
      <c r="M30" s="5">
        <v>49.6</v>
      </c>
      <c r="N30" s="5">
        <v>63.7</v>
      </c>
      <c r="O30" s="5">
        <v>696.8</v>
      </c>
      <c r="P30" s="5">
        <v>850.1</v>
      </c>
      <c r="Q30" s="5">
        <v>911</v>
      </c>
    </row>
    <row r="31" spans="1:17" x14ac:dyDescent="0.2">
      <c r="A31" t="s">
        <v>103</v>
      </c>
      <c r="B31" t="s">
        <v>104</v>
      </c>
      <c r="C31" t="s">
        <v>105</v>
      </c>
      <c r="D31" s="2" t="str">
        <f>HYPERLINK("https://www.ncbi.nlm.nih.gov/gene/?term=NA","NA")</f>
        <v>NA</v>
      </c>
      <c r="E31" t="s">
        <v>106</v>
      </c>
      <c r="F31">
        <v>6480</v>
      </c>
      <c r="G31" s="3">
        <v>-16.86</v>
      </c>
      <c r="H31" s="3">
        <f t="shared" si="0"/>
        <v>16.86</v>
      </c>
      <c r="I31" s="4">
        <v>0</v>
      </c>
      <c r="J31" s="3">
        <v>10.37</v>
      </c>
      <c r="K31" s="3">
        <v>186.38</v>
      </c>
      <c r="L31" s="5">
        <v>3.8</v>
      </c>
      <c r="M31" s="5">
        <v>19</v>
      </c>
      <c r="N31" s="5">
        <v>8.3000000000000007</v>
      </c>
      <c r="O31" s="5">
        <v>129</v>
      </c>
      <c r="P31" s="5">
        <v>261.10000000000002</v>
      </c>
      <c r="Q31" s="5">
        <v>169</v>
      </c>
    </row>
    <row r="32" spans="1:17" x14ac:dyDescent="0.2">
      <c r="A32" t="s">
        <v>107</v>
      </c>
      <c r="B32" t="s">
        <v>108</v>
      </c>
      <c r="C32" t="s">
        <v>109</v>
      </c>
      <c r="D32" s="2" t="str">
        <f>HYPERLINK("https://www.ncbi.nlm.nih.gov/gene/?term=216739","216739")</f>
        <v>216739</v>
      </c>
      <c r="E32" t="s">
        <v>19</v>
      </c>
      <c r="F32">
        <v>5807</v>
      </c>
      <c r="G32" s="3">
        <v>-16.440000000000001</v>
      </c>
      <c r="H32" s="3">
        <f t="shared" si="0"/>
        <v>16.440000000000001</v>
      </c>
      <c r="I32" s="4">
        <v>0</v>
      </c>
      <c r="J32" s="3">
        <v>90.21</v>
      </c>
      <c r="K32" s="3">
        <v>1498.74</v>
      </c>
      <c r="L32" s="5">
        <v>85.9</v>
      </c>
      <c r="M32" s="5">
        <v>119.2</v>
      </c>
      <c r="N32" s="5">
        <v>65.5</v>
      </c>
      <c r="O32" s="5">
        <v>1717.8</v>
      </c>
      <c r="P32" s="5">
        <v>1443</v>
      </c>
      <c r="Q32" s="5">
        <v>1335.4</v>
      </c>
    </row>
    <row r="33" spans="1:17" x14ac:dyDescent="0.2">
      <c r="A33" t="s">
        <v>110</v>
      </c>
      <c r="B33" t="s">
        <v>111</v>
      </c>
      <c r="C33" t="s">
        <v>112</v>
      </c>
      <c r="D33" s="2" t="str">
        <f>HYPERLINK("https://www.ncbi.nlm.nih.gov/gene/?term=18563","18563")</f>
        <v>18563</v>
      </c>
      <c r="E33" t="s">
        <v>19</v>
      </c>
      <c r="F33">
        <v>4148</v>
      </c>
      <c r="G33" s="3">
        <v>-15.91</v>
      </c>
      <c r="H33" s="3">
        <f t="shared" si="0"/>
        <v>15.91</v>
      </c>
      <c r="I33" s="4">
        <v>0</v>
      </c>
      <c r="J33" s="3">
        <v>317.06</v>
      </c>
      <c r="K33" s="3">
        <v>5090.8500000000004</v>
      </c>
      <c r="L33" s="5">
        <v>323.5</v>
      </c>
      <c r="M33" s="5">
        <v>310.2</v>
      </c>
      <c r="N33" s="5">
        <v>317.5</v>
      </c>
      <c r="O33" s="5">
        <v>4248</v>
      </c>
      <c r="P33" s="5">
        <v>6386.2</v>
      </c>
      <c r="Q33" s="5">
        <v>4638.3</v>
      </c>
    </row>
    <row r="34" spans="1:17" x14ac:dyDescent="0.2">
      <c r="A34" t="s">
        <v>113</v>
      </c>
      <c r="B34" t="s">
        <v>114</v>
      </c>
      <c r="C34" t="s">
        <v>115</v>
      </c>
      <c r="D34" s="2" t="str">
        <f>HYPERLINK("https://www.ncbi.nlm.nih.gov/gene/?term=67254","67254")</f>
        <v>67254</v>
      </c>
      <c r="E34" t="s">
        <v>19</v>
      </c>
      <c r="F34">
        <v>2394</v>
      </c>
      <c r="G34" s="3">
        <v>-15.25</v>
      </c>
      <c r="H34" s="3">
        <f t="shared" si="0"/>
        <v>15.25</v>
      </c>
      <c r="I34" s="4">
        <v>0</v>
      </c>
      <c r="J34" s="3">
        <v>16.309999999999999</v>
      </c>
      <c r="K34" s="3">
        <v>255.68</v>
      </c>
      <c r="L34" s="5">
        <v>16.2</v>
      </c>
      <c r="M34" s="5">
        <v>17.899999999999999</v>
      </c>
      <c r="N34" s="5">
        <v>14.8</v>
      </c>
      <c r="O34" s="5">
        <v>215.4</v>
      </c>
      <c r="P34" s="5">
        <v>236</v>
      </c>
      <c r="Q34" s="5">
        <v>315.60000000000002</v>
      </c>
    </row>
    <row r="35" spans="1:17" x14ac:dyDescent="0.2">
      <c r="A35" t="s">
        <v>116</v>
      </c>
      <c r="B35" t="s">
        <v>117</v>
      </c>
      <c r="C35" t="s">
        <v>118</v>
      </c>
      <c r="D35" s="2" t="str">
        <f>HYPERLINK("https://www.ncbi.nlm.nih.gov/gene/?term=74482","74482")</f>
        <v>74482</v>
      </c>
      <c r="E35" t="s">
        <v>19</v>
      </c>
      <c r="F35">
        <v>1823</v>
      </c>
      <c r="G35" s="3">
        <v>-15.11</v>
      </c>
      <c r="H35" s="3">
        <f t="shared" si="0"/>
        <v>15.11</v>
      </c>
      <c r="I35" s="4">
        <v>5.4801000000000003E-6</v>
      </c>
      <c r="J35" s="3">
        <v>1.62</v>
      </c>
      <c r="K35" s="3">
        <v>31.56</v>
      </c>
      <c r="L35" s="5">
        <v>3.8</v>
      </c>
      <c r="M35" s="5">
        <v>1.1000000000000001</v>
      </c>
      <c r="N35" s="5">
        <v>0</v>
      </c>
      <c r="O35" s="5">
        <v>19.100000000000001</v>
      </c>
      <c r="P35" s="5">
        <v>36.799999999999997</v>
      </c>
      <c r="Q35" s="5">
        <v>38.799999999999997</v>
      </c>
    </row>
    <row r="36" spans="1:17" x14ac:dyDescent="0.2">
      <c r="A36" t="s">
        <v>119</v>
      </c>
      <c r="B36" t="s">
        <v>120</v>
      </c>
      <c r="C36" t="s">
        <v>121</v>
      </c>
      <c r="D36" s="2" t="str">
        <f>HYPERLINK("https://www.ncbi.nlm.nih.gov/gene/?term=228543","228543")</f>
        <v>228543</v>
      </c>
      <c r="E36" t="s">
        <v>19</v>
      </c>
      <c r="F36">
        <v>1703</v>
      </c>
      <c r="G36" s="3">
        <v>-13.76</v>
      </c>
      <c r="H36" s="3">
        <f t="shared" si="0"/>
        <v>13.76</v>
      </c>
      <c r="I36" s="4">
        <v>0</v>
      </c>
      <c r="J36" s="3">
        <v>10.45</v>
      </c>
      <c r="K36" s="3">
        <v>152.22999999999999</v>
      </c>
      <c r="L36" s="5">
        <v>6.7</v>
      </c>
      <c r="M36" s="5">
        <v>12.7</v>
      </c>
      <c r="N36" s="5">
        <v>12</v>
      </c>
      <c r="O36" s="5">
        <v>207.6</v>
      </c>
      <c r="P36" s="5">
        <v>112.2</v>
      </c>
      <c r="Q36" s="5">
        <v>136.9</v>
      </c>
    </row>
    <row r="37" spans="1:17" x14ac:dyDescent="0.2">
      <c r="A37" t="s">
        <v>122</v>
      </c>
      <c r="B37" t="s">
        <v>123</v>
      </c>
      <c r="C37" t="s">
        <v>124</v>
      </c>
      <c r="D37" s="2" t="str">
        <f>HYPERLINK("https://www.ncbi.nlm.nih.gov/gene/?term=239827","239827")</f>
        <v>239827</v>
      </c>
      <c r="E37" t="s">
        <v>19</v>
      </c>
      <c r="F37">
        <v>2184</v>
      </c>
      <c r="G37" s="3">
        <v>-13.62</v>
      </c>
      <c r="H37" s="3">
        <f t="shared" si="0"/>
        <v>13.62</v>
      </c>
      <c r="I37" s="4">
        <v>0</v>
      </c>
      <c r="J37" s="3">
        <v>51.24</v>
      </c>
      <c r="K37" s="3">
        <v>702.62</v>
      </c>
      <c r="L37" s="5">
        <v>46.8</v>
      </c>
      <c r="M37" s="5">
        <v>65.400000000000006</v>
      </c>
      <c r="N37" s="5">
        <v>41.5</v>
      </c>
      <c r="O37" s="5">
        <v>666.5</v>
      </c>
      <c r="P37" s="5">
        <v>663.5</v>
      </c>
      <c r="Q37" s="5">
        <v>777.9</v>
      </c>
    </row>
    <row r="38" spans="1:17" x14ac:dyDescent="0.2">
      <c r="A38" t="s">
        <v>125</v>
      </c>
      <c r="B38" t="s">
        <v>126</v>
      </c>
      <c r="C38" t="s">
        <v>127</v>
      </c>
      <c r="D38" s="2" t="str">
        <f>HYPERLINK("https://www.ncbi.nlm.nih.gov/gene/?term=20341","20341")</f>
        <v>20341</v>
      </c>
      <c r="E38" t="s">
        <v>19</v>
      </c>
      <c r="F38">
        <v>1712</v>
      </c>
      <c r="G38" s="3">
        <v>-13.01</v>
      </c>
      <c r="H38" s="3">
        <f t="shared" si="0"/>
        <v>13.01</v>
      </c>
      <c r="I38" s="4">
        <v>0</v>
      </c>
      <c r="J38" s="3">
        <v>98.94</v>
      </c>
      <c r="K38" s="3">
        <v>1293.54</v>
      </c>
      <c r="L38" s="5">
        <v>96.4</v>
      </c>
      <c r="M38" s="5">
        <v>119.2</v>
      </c>
      <c r="N38" s="5">
        <v>81.2</v>
      </c>
      <c r="O38" s="5">
        <v>1196.0999999999999</v>
      </c>
      <c r="P38" s="5">
        <v>1354</v>
      </c>
      <c r="Q38" s="5">
        <v>1330.5</v>
      </c>
    </row>
    <row r="39" spans="1:17" x14ac:dyDescent="0.2">
      <c r="A39" t="s">
        <v>128</v>
      </c>
      <c r="B39" t="s">
        <v>129</v>
      </c>
      <c r="C39" t="s">
        <v>130</v>
      </c>
      <c r="D39" s="2" t="str">
        <f>HYPERLINK("https://www.ncbi.nlm.nih.gov/gene/?term=214106","214106")</f>
        <v>214106</v>
      </c>
      <c r="E39" t="s">
        <v>19</v>
      </c>
      <c r="F39">
        <v>1783</v>
      </c>
      <c r="G39" s="3">
        <v>-12.82</v>
      </c>
      <c r="H39" s="3">
        <f t="shared" si="0"/>
        <v>12.82</v>
      </c>
      <c r="I39" s="4">
        <v>0</v>
      </c>
      <c r="J39" s="3">
        <v>56.76</v>
      </c>
      <c r="K39" s="3">
        <v>732.58</v>
      </c>
      <c r="L39" s="5">
        <v>53.4</v>
      </c>
      <c r="M39" s="5">
        <v>63.3</v>
      </c>
      <c r="N39" s="5">
        <v>53.5</v>
      </c>
      <c r="O39" s="5">
        <v>759.6</v>
      </c>
      <c r="P39" s="5">
        <v>745.7</v>
      </c>
      <c r="Q39" s="5">
        <v>692.4</v>
      </c>
    </row>
    <row r="40" spans="1:17" x14ac:dyDescent="0.2">
      <c r="A40" t="s">
        <v>131</v>
      </c>
      <c r="B40" t="s">
        <v>132</v>
      </c>
      <c r="C40" t="s">
        <v>133</v>
      </c>
      <c r="D40" s="2" t="str">
        <f>HYPERLINK("https://www.ncbi.nlm.nih.gov/gene/?term=21816","21816")</f>
        <v>21816</v>
      </c>
      <c r="E40" t="s">
        <v>19</v>
      </c>
      <c r="F40">
        <v>2852</v>
      </c>
      <c r="G40" s="3">
        <v>-12.46</v>
      </c>
      <c r="H40" s="3">
        <f t="shared" si="0"/>
        <v>12.46</v>
      </c>
      <c r="I40" s="4">
        <v>0</v>
      </c>
      <c r="J40" s="3">
        <v>110.76</v>
      </c>
      <c r="K40" s="3">
        <v>1394.22</v>
      </c>
      <c r="L40" s="5">
        <v>127.9</v>
      </c>
      <c r="M40" s="5">
        <v>99.2</v>
      </c>
      <c r="N40" s="5">
        <v>105.2</v>
      </c>
      <c r="O40" s="5">
        <v>1226.4000000000001</v>
      </c>
      <c r="P40" s="5">
        <v>1398.5</v>
      </c>
      <c r="Q40" s="5">
        <v>1557.7</v>
      </c>
    </row>
    <row r="41" spans="1:17" x14ac:dyDescent="0.2">
      <c r="A41" t="s">
        <v>134</v>
      </c>
      <c r="B41" t="s">
        <v>135</v>
      </c>
      <c r="C41" t="s">
        <v>136</v>
      </c>
      <c r="D41" s="2" t="str">
        <f>HYPERLINK("https://www.ncbi.nlm.nih.gov/gene/?term=433016","433016")</f>
        <v>433016</v>
      </c>
      <c r="E41" t="s">
        <v>19</v>
      </c>
      <c r="F41">
        <v>1859</v>
      </c>
      <c r="G41" s="3">
        <v>-12.38</v>
      </c>
      <c r="H41" s="3">
        <f t="shared" si="0"/>
        <v>12.38</v>
      </c>
      <c r="I41" s="4">
        <v>0</v>
      </c>
      <c r="J41" s="3">
        <v>7.07</v>
      </c>
      <c r="K41" s="3">
        <v>94.47</v>
      </c>
      <c r="L41" s="5">
        <v>7.6</v>
      </c>
      <c r="M41" s="5">
        <v>5.3</v>
      </c>
      <c r="N41" s="5">
        <v>8.3000000000000007</v>
      </c>
      <c r="O41" s="5">
        <v>102.1</v>
      </c>
      <c r="P41" s="5">
        <v>72.5</v>
      </c>
      <c r="Q41" s="5">
        <v>108.8</v>
      </c>
    </row>
    <row r="42" spans="1:17" x14ac:dyDescent="0.2">
      <c r="A42" t="s">
        <v>137</v>
      </c>
      <c r="B42" t="s">
        <v>138</v>
      </c>
      <c r="C42" t="s">
        <v>139</v>
      </c>
      <c r="D42" s="2" t="str">
        <f>HYPERLINK("https://www.ncbi.nlm.nih.gov/gene/?term=12876","12876")</f>
        <v>12876</v>
      </c>
      <c r="E42" t="s">
        <v>19</v>
      </c>
      <c r="F42">
        <v>2117</v>
      </c>
      <c r="G42" s="3">
        <v>-12.26</v>
      </c>
      <c r="H42" s="3">
        <f t="shared" si="0"/>
        <v>12.26</v>
      </c>
      <c r="I42" s="4">
        <v>0</v>
      </c>
      <c r="J42" s="3">
        <v>10.85</v>
      </c>
      <c r="K42" s="3">
        <v>138.08000000000001</v>
      </c>
      <c r="L42" s="5">
        <v>11.5</v>
      </c>
      <c r="M42" s="5">
        <v>13.7</v>
      </c>
      <c r="N42" s="5">
        <v>7.4</v>
      </c>
      <c r="O42" s="5">
        <v>145.9</v>
      </c>
      <c r="P42" s="5">
        <v>150.9</v>
      </c>
      <c r="Q42" s="5">
        <v>117.5</v>
      </c>
    </row>
    <row r="43" spans="1:17" x14ac:dyDescent="0.2">
      <c r="A43" t="s">
        <v>140</v>
      </c>
      <c r="B43" t="s">
        <v>141</v>
      </c>
      <c r="C43" t="s">
        <v>142</v>
      </c>
      <c r="D43" s="2" t="str">
        <f>HYPERLINK("https://www.ncbi.nlm.nih.gov/gene/?term=72309","72309")</f>
        <v>72309</v>
      </c>
      <c r="E43" t="s">
        <v>19</v>
      </c>
      <c r="F43">
        <v>1712</v>
      </c>
      <c r="G43" s="3">
        <v>-11.82</v>
      </c>
      <c r="H43" s="3">
        <f t="shared" si="0"/>
        <v>11.82</v>
      </c>
      <c r="I43" s="4">
        <v>0</v>
      </c>
      <c r="J43" s="3">
        <v>56.87</v>
      </c>
      <c r="K43" s="3">
        <v>688.03</v>
      </c>
      <c r="L43" s="5">
        <v>60.1</v>
      </c>
      <c r="M43" s="5">
        <v>57</v>
      </c>
      <c r="N43" s="5">
        <v>53.5</v>
      </c>
      <c r="O43" s="5">
        <v>806.7</v>
      </c>
      <c r="P43" s="5">
        <v>780.5</v>
      </c>
      <c r="Q43" s="5">
        <v>476.8</v>
      </c>
    </row>
    <row r="44" spans="1:17" x14ac:dyDescent="0.2">
      <c r="A44" t="s">
        <v>143</v>
      </c>
      <c r="B44" t="s">
        <v>144</v>
      </c>
      <c r="C44" t="s">
        <v>145</v>
      </c>
      <c r="D44" s="2" t="str">
        <f>HYPERLINK("https://www.ncbi.nlm.nih.gov/gene/?term=70363","70363")</f>
        <v>70363</v>
      </c>
      <c r="E44" t="s">
        <v>19</v>
      </c>
      <c r="F44">
        <v>18692</v>
      </c>
      <c r="G44" s="3">
        <v>-11.82</v>
      </c>
      <c r="H44" s="3">
        <f t="shared" si="0"/>
        <v>11.82</v>
      </c>
      <c r="I44" s="4">
        <v>1.3398000000000001E-6</v>
      </c>
      <c r="J44" s="3">
        <v>4.42</v>
      </c>
      <c r="K44" s="3">
        <v>62.99</v>
      </c>
      <c r="L44" s="5">
        <v>1.9</v>
      </c>
      <c r="M44" s="5">
        <v>9.5</v>
      </c>
      <c r="N44" s="5">
        <v>1.8</v>
      </c>
      <c r="O44" s="5">
        <v>43.8</v>
      </c>
      <c r="P44" s="5">
        <v>111.2</v>
      </c>
      <c r="Q44" s="5">
        <v>34</v>
      </c>
    </row>
    <row r="45" spans="1:17" x14ac:dyDescent="0.2">
      <c r="A45" t="s">
        <v>146</v>
      </c>
      <c r="B45" t="s">
        <v>147</v>
      </c>
      <c r="C45" t="s">
        <v>148</v>
      </c>
      <c r="D45" s="2" t="str">
        <f>HYPERLINK("https://www.ncbi.nlm.nih.gov/gene/?term=64817","64817")</f>
        <v>64817</v>
      </c>
      <c r="E45" t="s">
        <v>19</v>
      </c>
      <c r="F45">
        <v>11629</v>
      </c>
      <c r="G45" s="3">
        <v>-11.44</v>
      </c>
      <c r="H45" s="3">
        <f t="shared" si="0"/>
        <v>11.44</v>
      </c>
      <c r="I45" s="4">
        <v>3.3155499999999998E-5</v>
      </c>
      <c r="J45" s="3">
        <v>3.79</v>
      </c>
      <c r="K45" s="3">
        <v>56.7</v>
      </c>
      <c r="L45" s="5">
        <v>1</v>
      </c>
      <c r="M45" s="5">
        <v>9.5</v>
      </c>
      <c r="N45" s="5">
        <v>0.9</v>
      </c>
      <c r="O45" s="5">
        <v>18</v>
      </c>
      <c r="P45" s="5">
        <v>80.3</v>
      </c>
      <c r="Q45" s="5">
        <v>71.900000000000006</v>
      </c>
    </row>
    <row r="46" spans="1:17" x14ac:dyDescent="0.2">
      <c r="A46" t="s">
        <v>149</v>
      </c>
      <c r="B46" t="s">
        <v>150</v>
      </c>
      <c r="C46" t="s">
        <v>151</v>
      </c>
      <c r="D46" s="2" t="str">
        <f>HYPERLINK("https://www.ncbi.nlm.nih.gov/gene/?term=76770","76770")</f>
        <v>76770</v>
      </c>
      <c r="E46" t="s">
        <v>19</v>
      </c>
      <c r="F46">
        <v>639</v>
      </c>
      <c r="G46" s="3">
        <v>-11.35</v>
      </c>
      <c r="H46" s="3">
        <f t="shared" si="0"/>
        <v>11.35</v>
      </c>
      <c r="I46" s="4">
        <v>0</v>
      </c>
      <c r="J46" s="3">
        <v>9.5299999999999994</v>
      </c>
      <c r="K46" s="3">
        <v>115.75</v>
      </c>
      <c r="L46" s="5">
        <v>11.5</v>
      </c>
      <c r="M46" s="5">
        <v>11.6</v>
      </c>
      <c r="N46" s="5">
        <v>5.5</v>
      </c>
      <c r="O46" s="5">
        <v>86.4</v>
      </c>
      <c r="P46" s="5">
        <v>97.7</v>
      </c>
      <c r="Q46" s="5">
        <v>163.19999999999999</v>
      </c>
    </row>
    <row r="47" spans="1:17" x14ac:dyDescent="0.2">
      <c r="A47" t="s">
        <v>152</v>
      </c>
      <c r="B47" t="s">
        <v>153</v>
      </c>
      <c r="C47" t="s">
        <v>154</v>
      </c>
      <c r="D47" s="2" t="str">
        <f>HYPERLINK("https://www.ncbi.nlm.nih.gov/gene/?term=16164","16164")</f>
        <v>16164</v>
      </c>
      <c r="E47" t="s">
        <v>19</v>
      </c>
      <c r="F47">
        <v>3712</v>
      </c>
      <c r="G47" s="3">
        <v>-10.74</v>
      </c>
      <c r="H47" s="3">
        <f t="shared" si="0"/>
        <v>10.74</v>
      </c>
      <c r="I47" s="4">
        <v>0</v>
      </c>
      <c r="J47" s="3">
        <v>21.49</v>
      </c>
      <c r="K47" s="3">
        <v>239.51</v>
      </c>
      <c r="L47" s="5">
        <v>16.2</v>
      </c>
      <c r="M47" s="5">
        <v>16.899999999999999</v>
      </c>
      <c r="N47" s="5">
        <v>31.4</v>
      </c>
      <c r="O47" s="5">
        <v>223.3</v>
      </c>
      <c r="P47" s="5">
        <v>244.7</v>
      </c>
      <c r="Q47" s="5">
        <v>250.6</v>
      </c>
    </row>
    <row r="48" spans="1:17" x14ac:dyDescent="0.2">
      <c r="A48" t="s">
        <v>155</v>
      </c>
      <c r="B48" t="s">
        <v>156</v>
      </c>
      <c r="C48" t="s">
        <v>157</v>
      </c>
      <c r="D48" s="2" t="str">
        <f>HYPERLINK("https://www.ncbi.nlm.nih.gov/gene/?term=54403","54403")</f>
        <v>54403</v>
      </c>
      <c r="E48" t="s">
        <v>19</v>
      </c>
      <c r="F48">
        <v>7931</v>
      </c>
      <c r="G48" s="3">
        <v>-10.52</v>
      </c>
      <c r="H48" s="3">
        <f t="shared" si="0"/>
        <v>10.52</v>
      </c>
      <c r="I48" s="4">
        <v>0</v>
      </c>
      <c r="J48" s="3">
        <v>8.1300000000000008</v>
      </c>
      <c r="K48" s="3">
        <v>93.27</v>
      </c>
      <c r="L48" s="5">
        <v>11.5</v>
      </c>
      <c r="M48" s="5">
        <v>7.4</v>
      </c>
      <c r="N48" s="5">
        <v>5.5</v>
      </c>
      <c r="O48" s="5">
        <v>75.2</v>
      </c>
      <c r="P48" s="5">
        <v>70.599999999999994</v>
      </c>
      <c r="Q48" s="5">
        <v>134</v>
      </c>
    </row>
    <row r="49" spans="1:17" x14ac:dyDescent="0.2">
      <c r="A49" t="s">
        <v>158</v>
      </c>
      <c r="B49" t="s">
        <v>159</v>
      </c>
      <c r="C49" t="s">
        <v>160</v>
      </c>
      <c r="D49" s="2" t="str">
        <f>HYPERLINK("https://www.ncbi.nlm.nih.gov/gene/?term=94190","94190")</f>
        <v>94190</v>
      </c>
      <c r="E49" t="s">
        <v>19</v>
      </c>
      <c r="F49">
        <v>7170</v>
      </c>
      <c r="G49" s="3">
        <v>-10.43</v>
      </c>
      <c r="H49" s="3">
        <f t="shared" si="0"/>
        <v>10.43</v>
      </c>
      <c r="I49" s="4">
        <v>5.3000000000000003E-9</v>
      </c>
      <c r="J49" s="3">
        <v>3.64</v>
      </c>
      <c r="K49" s="3">
        <v>42.54</v>
      </c>
      <c r="L49" s="5">
        <v>2.9</v>
      </c>
      <c r="M49" s="5">
        <v>5.3</v>
      </c>
      <c r="N49" s="5">
        <v>2.8</v>
      </c>
      <c r="O49" s="5">
        <v>40.4</v>
      </c>
      <c r="P49" s="5">
        <v>40.6</v>
      </c>
      <c r="Q49" s="5">
        <v>46.6</v>
      </c>
    </row>
    <row r="50" spans="1:17" x14ac:dyDescent="0.2">
      <c r="A50" t="s">
        <v>161</v>
      </c>
      <c r="B50" t="s">
        <v>162</v>
      </c>
      <c r="C50" t="s">
        <v>163</v>
      </c>
      <c r="D50" s="2" t="str">
        <f>HYPERLINK("https://www.ncbi.nlm.nih.gov/gene/?term=270097","270097")</f>
        <v>270097</v>
      </c>
      <c r="E50" t="s">
        <v>19</v>
      </c>
      <c r="F50">
        <v>4244</v>
      </c>
      <c r="G50" s="3">
        <v>-10.39</v>
      </c>
      <c r="H50" s="3">
        <f t="shared" si="0"/>
        <v>10.39</v>
      </c>
      <c r="I50" s="4">
        <v>1.198E-7</v>
      </c>
      <c r="J50" s="3">
        <v>2.9</v>
      </c>
      <c r="K50" s="3">
        <v>35.39</v>
      </c>
      <c r="L50" s="5">
        <v>3.8</v>
      </c>
      <c r="M50" s="5">
        <v>2.1</v>
      </c>
      <c r="N50" s="5">
        <v>2.8</v>
      </c>
      <c r="O50" s="5">
        <v>32.5</v>
      </c>
      <c r="P50" s="5">
        <v>41.6</v>
      </c>
      <c r="Q50" s="5">
        <v>32</v>
      </c>
    </row>
    <row r="51" spans="1:17" x14ac:dyDescent="0.2">
      <c r="A51" t="s">
        <v>164</v>
      </c>
      <c r="B51" t="s">
        <v>165</v>
      </c>
      <c r="C51" t="s">
        <v>166</v>
      </c>
      <c r="D51" s="2" t="str">
        <f>HYPERLINK("https://www.ncbi.nlm.nih.gov/gene/?term=636931","636931")</f>
        <v>636931</v>
      </c>
      <c r="E51" t="s">
        <v>19</v>
      </c>
      <c r="F51">
        <v>9332</v>
      </c>
      <c r="G51" s="3">
        <v>-10.3</v>
      </c>
      <c r="H51" s="3">
        <f t="shared" si="0"/>
        <v>10.3</v>
      </c>
      <c r="I51" s="4">
        <v>3.5899999999999997E-8</v>
      </c>
      <c r="J51" s="3">
        <v>4.01</v>
      </c>
      <c r="K51" s="3">
        <v>47.01</v>
      </c>
      <c r="L51" s="5">
        <v>4.8</v>
      </c>
      <c r="M51" s="5">
        <v>6.3</v>
      </c>
      <c r="N51" s="5">
        <v>0.9</v>
      </c>
      <c r="O51" s="5">
        <v>60.6</v>
      </c>
      <c r="P51" s="5">
        <v>41.6</v>
      </c>
      <c r="Q51" s="5">
        <v>38.799999999999997</v>
      </c>
    </row>
    <row r="52" spans="1:17" x14ac:dyDescent="0.2">
      <c r="A52" t="s">
        <v>167</v>
      </c>
      <c r="B52" t="s">
        <v>168</v>
      </c>
      <c r="C52" t="s">
        <v>169</v>
      </c>
      <c r="D52" s="2" t="str">
        <f>HYPERLINK("https://www.ncbi.nlm.nih.gov/gene/?term=14313","14313")</f>
        <v>14313</v>
      </c>
      <c r="E52" t="s">
        <v>19</v>
      </c>
      <c r="F52">
        <v>2921</v>
      </c>
      <c r="G52" s="3">
        <v>-10.27</v>
      </c>
      <c r="H52" s="3">
        <f t="shared" si="0"/>
        <v>10.27</v>
      </c>
      <c r="I52" s="4">
        <v>1E-10</v>
      </c>
      <c r="J52" s="3">
        <v>8.4499999999999993</v>
      </c>
      <c r="K52" s="3">
        <v>95.96</v>
      </c>
      <c r="L52" s="5">
        <v>8.6</v>
      </c>
      <c r="M52" s="5">
        <v>8.4</v>
      </c>
      <c r="N52" s="5">
        <v>8.3000000000000007</v>
      </c>
      <c r="O52" s="5">
        <v>49.4</v>
      </c>
      <c r="P52" s="5">
        <v>93.8</v>
      </c>
      <c r="Q52" s="5">
        <v>144.69999999999999</v>
      </c>
    </row>
    <row r="53" spans="1:17" x14ac:dyDescent="0.2">
      <c r="A53" t="s">
        <v>170</v>
      </c>
      <c r="B53" t="s">
        <v>171</v>
      </c>
      <c r="C53" t="s">
        <v>172</v>
      </c>
      <c r="D53" s="2" t="str">
        <f>HYPERLINK("https://www.ncbi.nlm.nih.gov/gene/?term=21817","21817")</f>
        <v>21817</v>
      </c>
      <c r="E53" t="s">
        <v>19</v>
      </c>
      <c r="F53">
        <v>3596</v>
      </c>
      <c r="G53" s="3">
        <v>-10.07</v>
      </c>
      <c r="H53" s="3">
        <f t="shared" si="0"/>
        <v>10.07</v>
      </c>
      <c r="I53" s="4">
        <v>0</v>
      </c>
      <c r="J53" s="3">
        <v>2856.49</v>
      </c>
      <c r="K53" s="3">
        <v>30728.3</v>
      </c>
      <c r="L53" s="5">
        <v>2603.6</v>
      </c>
      <c r="M53" s="5">
        <v>3650.5</v>
      </c>
      <c r="N53" s="5">
        <v>2315.4</v>
      </c>
      <c r="O53" s="5">
        <v>35547.300000000003</v>
      </c>
      <c r="P53" s="5">
        <v>16405.099999999999</v>
      </c>
      <c r="Q53" s="5">
        <v>40232.5</v>
      </c>
    </row>
    <row r="54" spans="1:17" x14ac:dyDescent="0.2">
      <c r="A54" t="s">
        <v>173</v>
      </c>
      <c r="B54" t="s">
        <v>174</v>
      </c>
      <c r="C54" t="s">
        <v>175</v>
      </c>
      <c r="D54" s="2" t="str">
        <f>HYPERLINK("https://www.ncbi.nlm.nih.gov/gene/?term=58861","58861")</f>
        <v>58861</v>
      </c>
      <c r="E54" t="s">
        <v>19</v>
      </c>
      <c r="F54">
        <v>5142</v>
      </c>
      <c r="G54" s="3">
        <v>-9.98</v>
      </c>
      <c r="H54" s="3">
        <f t="shared" si="0"/>
        <v>9.98</v>
      </c>
      <c r="I54" s="4">
        <v>0</v>
      </c>
      <c r="J54" s="3">
        <v>792.52</v>
      </c>
      <c r="K54" s="3">
        <v>7967.14</v>
      </c>
      <c r="L54" s="5">
        <v>750.2</v>
      </c>
      <c r="M54" s="5">
        <v>865.1</v>
      </c>
      <c r="N54" s="5">
        <v>762.3</v>
      </c>
      <c r="O54" s="5">
        <v>7735.3</v>
      </c>
      <c r="P54" s="5">
        <v>6797.3</v>
      </c>
      <c r="Q54" s="5">
        <v>9368.7999999999993</v>
      </c>
    </row>
    <row r="55" spans="1:17" x14ac:dyDescent="0.2">
      <c r="A55" t="s">
        <v>176</v>
      </c>
      <c r="B55" t="s">
        <v>177</v>
      </c>
      <c r="C55" t="s">
        <v>178</v>
      </c>
      <c r="D55" s="2" t="str">
        <f>HYPERLINK("https://www.ncbi.nlm.nih.gov/gene/?term=14756","14756")</f>
        <v>14756</v>
      </c>
      <c r="E55" t="s">
        <v>19</v>
      </c>
      <c r="F55">
        <v>5224</v>
      </c>
      <c r="G55" s="3">
        <v>-9.92</v>
      </c>
      <c r="H55" s="3">
        <f t="shared" si="0"/>
        <v>9.92</v>
      </c>
      <c r="I55" s="4">
        <v>0</v>
      </c>
      <c r="J55" s="3">
        <v>32.99</v>
      </c>
      <c r="K55" s="3">
        <v>333.68</v>
      </c>
      <c r="L55" s="5">
        <v>38.200000000000003</v>
      </c>
      <c r="M55" s="5">
        <v>35.9</v>
      </c>
      <c r="N55" s="5">
        <v>24.9</v>
      </c>
      <c r="O55" s="5">
        <v>310.8</v>
      </c>
      <c r="P55" s="5">
        <v>301.8</v>
      </c>
      <c r="Q55" s="5">
        <v>388.5</v>
      </c>
    </row>
    <row r="56" spans="1:17" x14ac:dyDescent="0.2">
      <c r="A56" t="s">
        <v>179</v>
      </c>
      <c r="B56" t="s">
        <v>180</v>
      </c>
      <c r="C56" t="s">
        <v>181</v>
      </c>
      <c r="D56" s="2" t="str">
        <f>HYPERLINK("https://www.ncbi.nlm.nih.gov/gene/?term=665180","665180")</f>
        <v>665180</v>
      </c>
      <c r="E56" t="s">
        <v>19</v>
      </c>
      <c r="F56">
        <v>1428</v>
      </c>
      <c r="G56" s="3">
        <v>-9.85</v>
      </c>
      <c r="H56" s="3">
        <f t="shared" si="0"/>
        <v>9.85</v>
      </c>
      <c r="I56" s="4">
        <v>1.3059999999999999E-7</v>
      </c>
      <c r="J56" s="3">
        <v>5.42</v>
      </c>
      <c r="K56" s="3">
        <v>62.93</v>
      </c>
      <c r="L56" s="5">
        <v>9.5</v>
      </c>
      <c r="M56" s="5">
        <v>2.1</v>
      </c>
      <c r="N56" s="5">
        <v>4.5999999999999996</v>
      </c>
      <c r="O56" s="5">
        <v>33.700000000000003</v>
      </c>
      <c r="P56" s="5">
        <v>60.9</v>
      </c>
      <c r="Q56" s="5">
        <v>94.2</v>
      </c>
    </row>
    <row r="57" spans="1:17" x14ac:dyDescent="0.2">
      <c r="A57" t="s">
        <v>182</v>
      </c>
      <c r="B57" t="s">
        <v>183</v>
      </c>
      <c r="C57" t="s">
        <v>184</v>
      </c>
      <c r="D57" s="2" t="str">
        <f>HYPERLINK("https://www.ncbi.nlm.nih.gov/gene/?term=17880","17880")</f>
        <v>17880</v>
      </c>
      <c r="E57" t="s">
        <v>19</v>
      </c>
      <c r="F57">
        <v>6549</v>
      </c>
      <c r="G57" s="3">
        <v>-9.67</v>
      </c>
      <c r="H57" s="3">
        <f t="shared" si="0"/>
        <v>9.67</v>
      </c>
      <c r="I57" s="4">
        <v>0</v>
      </c>
      <c r="J57" s="3">
        <v>899.41</v>
      </c>
      <c r="K57" s="3">
        <v>8808.1200000000008</v>
      </c>
      <c r="L57" s="5">
        <v>1132.9000000000001</v>
      </c>
      <c r="M57" s="5">
        <v>679.5</v>
      </c>
      <c r="N57" s="5">
        <v>885.9</v>
      </c>
      <c r="O57" s="5">
        <v>8585.7999999999993</v>
      </c>
      <c r="P57" s="5">
        <v>8895.1</v>
      </c>
      <c r="Q57" s="5">
        <v>8943.5</v>
      </c>
    </row>
    <row r="58" spans="1:17" x14ac:dyDescent="0.2">
      <c r="A58" t="s">
        <v>185</v>
      </c>
      <c r="B58" t="s">
        <v>186</v>
      </c>
      <c r="C58" t="s">
        <v>187</v>
      </c>
      <c r="D58" s="2" t="str">
        <f>HYPERLINK("https://www.ncbi.nlm.nih.gov/gene/?term=14634","14634")</f>
        <v>14634</v>
      </c>
      <c r="E58" t="s">
        <v>19</v>
      </c>
      <c r="F58">
        <v>8170</v>
      </c>
      <c r="G58" s="3">
        <v>-9.67</v>
      </c>
      <c r="H58" s="3">
        <f t="shared" si="0"/>
        <v>9.67</v>
      </c>
      <c r="I58" s="4">
        <v>6E-10</v>
      </c>
      <c r="J58" s="3">
        <v>4.51</v>
      </c>
      <c r="K58" s="3">
        <v>48.93</v>
      </c>
      <c r="L58" s="5">
        <v>2.9</v>
      </c>
      <c r="M58" s="5">
        <v>4.2</v>
      </c>
      <c r="N58" s="5">
        <v>6.5</v>
      </c>
      <c r="O58" s="5">
        <v>46</v>
      </c>
      <c r="P58" s="5">
        <v>51.3</v>
      </c>
      <c r="Q58" s="5">
        <v>49.5</v>
      </c>
    </row>
    <row r="59" spans="1:17" x14ac:dyDescent="0.2">
      <c r="A59" t="s">
        <v>188</v>
      </c>
      <c r="B59" t="s">
        <v>189</v>
      </c>
      <c r="C59" t="s">
        <v>190</v>
      </c>
      <c r="D59" s="2" t="str">
        <f>HYPERLINK("https://www.ncbi.nlm.nih.gov/gene/?term=58227","58227")</f>
        <v>58227</v>
      </c>
      <c r="E59" t="s">
        <v>19</v>
      </c>
      <c r="F59">
        <v>5911</v>
      </c>
      <c r="G59" s="3">
        <v>-9.27</v>
      </c>
      <c r="H59" s="3">
        <f t="shared" si="0"/>
        <v>9.27</v>
      </c>
      <c r="I59" s="4">
        <v>0</v>
      </c>
      <c r="J59" s="3">
        <v>19.2</v>
      </c>
      <c r="K59" s="3">
        <v>186.94</v>
      </c>
      <c r="L59" s="5">
        <v>11.5</v>
      </c>
      <c r="M59" s="5">
        <v>22.2</v>
      </c>
      <c r="N59" s="5">
        <v>24</v>
      </c>
      <c r="O59" s="5">
        <v>132.4</v>
      </c>
      <c r="P59" s="5">
        <v>205</v>
      </c>
      <c r="Q59" s="5">
        <v>223.4</v>
      </c>
    </row>
    <row r="60" spans="1:17" x14ac:dyDescent="0.2">
      <c r="A60" t="s">
        <v>191</v>
      </c>
      <c r="B60" t="s">
        <v>192</v>
      </c>
      <c r="C60" t="s">
        <v>193</v>
      </c>
      <c r="D60" s="2" t="str">
        <f>HYPERLINK("https://www.ncbi.nlm.nih.gov/gene/?term=12774","12774")</f>
        <v>12774</v>
      </c>
      <c r="E60" t="s">
        <v>19</v>
      </c>
      <c r="F60">
        <v>8227</v>
      </c>
      <c r="G60" s="3">
        <v>-9.14</v>
      </c>
      <c r="H60" s="3">
        <f t="shared" si="0"/>
        <v>9.14</v>
      </c>
      <c r="I60" s="4">
        <v>0</v>
      </c>
      <c r="J60" s="3">
        <v>918.09</v>
      </c>
      <c r="K60" s="3">
        <v>8533.6200000000008</v>
      </c>
      <c r="L60" s="5">
        <v>983</v>
      </c>
      <c r="M60" s="5">
        <v>923.2</v>
      </c>
      <c r="N60" s="5">
        <v>848.1</v>
      </c>
      <c r="O60" s="5">
        <v>5780.7</v>
      </c>
      <c r="P60" s="5">
        <v>9968.6</v>
      </c>
      <c r="Q60" s="5">
        <v>9851.5</v>
      </c>
    </row>
    <row r="61" spans="1:17" x14ac:dyDescent="0.2">
      <c r="A61" t="s">
        <v>194</v>
      </c>
      <c r="B61" t="s">
        <v>195</v>
      </c>
      <c r="C61" t="s">
        <v>196</v>
      </c>
      <c r="D61" s="2" t="str">
        <f>HYPERLINK("https://www.ncbi.nlm.nih.gov/gene/?term=NA","NA")</f>
        <v>NA</v>
      </c>
      <c r="E61" t="s">
        <v>26</v>
      </c>
      <c r="F61">
        <v>687</v>
      </c>
      <c r="G61" s="3">
        <v>-8.9700000000000006</v>
      </c>
      <c r="H61" s="3">
        <f t="shared" si="0"/>
        <v>8.9700000000000006</v>
      </c>
      <c r="I61" s="4">
        <v>0</v>
      </c>
      <c r="J61" s="3">
        <v>43.13</v>
      </c>
      <c r="K61" s="3">
        <v>395.39</v>
      </c>
      <c r="L61" s="5">
        <v>29.6</v>
      </c>
      <c r="M61" s="5">
        <v>52.8</v>
      </c>
      <c r="N61" s="5">
        <v>47.1</v>
      </c>
      <c r="O61" s="5">
        <v>326.5</v>
      </c>
      <c r="P61" s="5">
        <v>428.5</v>
      </c>
      <c r="Q61" s="5">
        <v>431.2</v>
      </c>
    </row>
    <row r="62" spans="1:17" x14ac:dyDescent="0.2">
      <c r="A62" t="s">
        <v>197</v>
      </c>
      <c r="B62" t="s">
        <v>198</v>
      </c>
      <c r="C62" t="s">
        <v>199</v>
      </c>
      <c r="D62" s="2" t="str">
        <f>HYPERLINK("https://www.ncbi.nlm.nih.gov/gene/?term=68764","68764")</f>
        <v>68764</v>
      </c>
      <c r="E62" t="s">
        <v>19</v>
      </c>
      <c r="F62">
        <v>2953</v>
      </c>
      <c r="G62" s="3">
        <v>-8.89</v>
      </c>
      <c r="H62" s="3">
        <f t="shared" si="0"/>
        <v>8.89</v>
      </c>
      <c r="I62" s="4">
        <v>0</v>
      </c>
      <c r="J62" s="3">
        <v>17.87</v>
      </c>
      <c r="K62" s="3">
        <v>165.1</v>
      </c>
      <c r="L62" s="5">
        <v>14.3</v>
      </c>
      <c r="M62" s="5">
        <v>26.4</v>
      </c>
      <c r="N62" s="5">
        <v>12.9</v>
      </c>
      <c r="O62" s="5">
        <v>199.7</v>
      </c>
      <c r="P62" s="5">
        <v>155.69999999999999</v>
      </c>
      <c r="Q62" s="5">
        <v>139.80000000000001</v>
      </c>
    </row>
    <row r="63" spans="1:17" x14ac:dyDescent="0.2">
      <c r="A63" t="s">
        <v>200</v>
      </c>
      <c r="B63" t="s">
        <v>201</v>
      </c>
      <c r="C63" t="s">
        <v>202</v>
      </c>
      <c r="D63" s="2" t="str">
        <f>HYPERLINK("https://www.ncbi.nlm.nih.gov/gene/?term=75429","75429")</f>
        <v>75429</v>
      </c>
      <c r="E63" t="s">
        <v>19</v>
      </c>
      <c r="F63">
        <v>567</v>
      </c>
      <c r="G63" s="3">
        <v>-8.82</v>
      </c>
      <c r="H63" s="3">
        <f t="shared" si="0"/>
        <v>8.82</v>
      </c>
      <c r="I63" s="4">
        <v>0</v>
      </c>
      <c r="J63" s="3">
        <v>54.4</v>
      </c>
      <c r="K63" s="3">
        <v>488.11</v>
      </c>
      <c r="L63" s="5">
        <v>50.6</v>
      </c>
      <c r="M63" s="5">
        <v>66.5</v>
      </c>
      <c r="N63" s="5">
        <v>46.1</v>
      </c>
      <c r="O63" s="5">
        <v>424.1</v>
      </c>
      <c r="P63" s="5">
        <v>450.7</v>
      </c>
      <c r="Q63" s="5">
        <v>589.5</v>
      </c>
    </row>
    <row r="64" spans="1:17" x14ac:dyDescent="0.2">
      <c r="A64" t="s">
        <v>203</v>
      </c>
      <c r="B64" t="s">
        <v>204</v>
      </c>
      <c r="C64" t="s">
        <v>205</v>
      </c>
      <c r="D64" s="2" t="str">
        <f>HYPERLINK("https://www.ncbi.nlm.nih.gov/gene/?term=20347","20347")</f>
        <v>20347</v>
      </c>
      <c r="E64" t="s">
        <v>19</v>
      </c>
      <c r="F64">
        <v>3433</v>
      </c>
      <c r="G64" s="3">
        <v>-8.7899999999999991</v>
      </c>
      <c r="H64" s="3">
        <f t="shared" si="0"/>
        <v>8.7899999999999991</v>
      </c>
      <c r="I64" s="4">
        <v>0</v>
      </c>
      <c r="J64" s="3">
        <v>10.210000000000001</v>
      </c>
      <c r="K64" s="3">
        <v>94.69</v>
      </c>
      <c r="L64" s="5">
        <v>9.5</v>
      </c>
      <c r="M64" s="5">
        <v>13.7</v>
      </c>
      <c r="N64" s="5">
        <v>7.4</v>
      </c>
      <c r="O64" s="5">
        <v>107.7</v>
      </c>
      <c r="P64" s="5">
        <v>95.7</v>
      </c>
      <c r="Q64" s="5">
        <v>80.599999999999994</v>
      </c>
    </row>
    <row r="65" spans="1:17" x14ac:dyDescent="0.2">
      <c r="A65" t="s">
        <v>206</v>
      </c>
      <c r="B65" t="s">
        <v>207</v>
      </c>
      <c r="C65" t="s">
        <v>208</v>
      </c>
      <c r="D65" s="2" t="str">
        <f>HYPERLINK("https://www.ncbi.nlm.nih.gov/gene/?term=218440","218440")</f>
        <v>218440</v>
      </c>
      <c r="E65" t="s">
        <v>19</v>
      </c>
      <c r="F65">
        <v>4013</v>
      </c>
      <c r="G65" s="3">
        <v>-8.5500000000000007</v>
      </c>
      <c r="H65" s="3">
        <f t="shared" si="0"/>
        <v>8.5500000000000007</v>
      </c>
      <c r="I65" s="4">
        <v>0</v>
      </c>
      <c r="J65" s="3">
        <v>6.48</v>
      </c>
      <c r="K65" s="3">
        <v>60.72</v>
      </c>
      <c r="L65" s="5">
        <v>5.7</v>
      </c>
      <c r="M65" s="5">
        <v>6.3</v>
      </c>
      <c r="N65" s="5">
        <v>7.4</v>
      </c>
      <c r="O65" s="5">
        <v>70.7</v>
      </c>
      <c r="P65" s="5">
        <v>52.2</v>
      </c>
      <c r="Q65" s="5">
        <v>59.2</v>
      </c>
    </row>
    <row r="66" spans="1:17" x14ac:dyDescent="0.2">
      <c r="A66" t="s">
        <v>209</v>
      </c>
      <c r="B66" t="s">
        <v>210</v>
      </c>
      <c r="C66" t="s">
        <v>211</v>
      </c>
      <c r="D66" s="2" t="str">
        <f>HYPERLINK("https://www.ncbi.nlm.nih.gov/gene/?term=13730","13730")</f>
        <v>13730</v>
      </c>
      <c r="E66" t="s">
        <v>19</v>
      </c>
      <c r="F66">
        <v>2911</v>
      </c>
      <c r="G66" s="3">
        <v>-8.4700000000000006</v>
      </c>
      <c r="H66" s="3">
        <f t="shared" si="0"/>
        <v>8.4700000000000006</v>
      </c>
      <c r="I66" s="4">
        <v>0</v>
      </c>
      <c r="J66" s="3">
        <v>1196.23</v>
      </c>
      <c r="K66" s="3">
        <v>10407.6</v>
      </c>
      <c r="L66" s="5">
        <v>1144.3</v>
      </c>
      <c r="M66" s="5">
        <v>1242.9000000000001</v>
      </c>
      <c r="N66" s="5">
        <v>1201.5</v>
      </c>
      <c r="O66" s="5">
        <v>11267.5</v>
      </c>
      <c r="P66" s="5">
        <v>6161.8</v>
      </c>
      <c r="Q66" s="5">
        <v>13793.5</v>
      </c>
    </row>
    <row r="67" spans="1:17" x14ac:dyDescent="0.2">
      <c r="A67" t="s">
        <v>212</v>
      </c>
      <c r="B67" t="s">
        <v>213</v>
      </c>
      <c r="C67" t="s">
        <v>214</v>
      </c>
      <c r="D67" s="2" t="str">
        <f>HYPERLINK("https://www.ncbi.nlm.nih.gov/gene/?term=333564","333564")</f>
        <v>333564</v>
      </c>
      <c r="E67" t="s">
        <v>19</v>
      </c>
      <c r="F67">
        <v>4859</v>
      </c>
      <c r="G67" s="3">
        <v>-8.4700000000000006</v>
      </c>
      <c r="H67" s="3">
        <f t="shared" si="0"/>
        <v>8.4700000000000006</v>
      </c>
      <c r="I67" s="4">
        <v>0</v>
      </c>
      <c r="J67" s="3">
        <v>13.16</v>
      </c>
      <c r="K67" s="3">
        <v>119.81</v>
      </c>
      <c r="L67" s="5">
        <v>18.100000000000001</v>
      </c>
      <c r="M67" s="5">
        <v>8.4</v>
      </c>
      <c r="N67" s="5">
        <v>12.9</v>
      </c>
      <c r="O67" s="5">
        <v>118.9</v>
      </c>
      <c r="P67" s="5">
        <v>88</v>
      </c>
      <c r="Q67" s="5">
        <v>152.5</v>
      </c>
    </row>
    <row r="68" spans="1:17" x14ac:dyDescent="0.2">
      <c r="A68" t="s">
        <v>215</v>
      </c>
      <c r="B68" t="s">
        <v>216</v>
      </c>
      <c r="C68" t="s">
        <v>217</v>
      </c>
      <c r="D68" s="2" t="str">
        <f>HYPERLINK("https://www.ncbi.nlm.nih.gov/gene/?term=50929","50929")</f>
        <v>50929</v>
      </c>
      <c r="E68" t="s">
        <v>19</v>
      </c>
      <c r="F68">
        <v>1110</v>
      </c>
      <c r="G68" s="3">
        <v>-8.43</v>
      </c>
      <c r="H68" s="3">
        <f t="shared" ref="H68:H102" si="1">-G68</f>
        <v>8.43</v>
      </c>
      <c r="I68" s="4">
        <v>0</v>
      </c>
      <c r="J68" s="3">
        <v>20.73</v>
      </c>
      <c r="K68" s="3">
        <v>187.21</v>
      </c>
      <c r="L68" s="5">
        <v>18.100000000000001</v>
      </c>
      <c r="M68" s="5">
        <v>34.799999999999997</v>
      </c>
      <c r="N68" s="5">
        <v>9.1999999999999993</v>
      </c>
      <c r="O68" s="5">
        <v>147</v>
      </c>
      <c r="P68" s="5">
        <v>247.6</v>
      </c>
      <c r="Q68" s="5">
        <v>167</v>
      </c>
    </row>
    <row r="69" spans="1:17" x14ac:dyDescent="0.2">
      <c r="A69" t="s">
        <v>218</v>
      </c>
      <c r="B69" t="s">
        <v>219</v>
      </c>
      <c r="C69" t="s">
        <v>220</v>
      </c>
      <c r="D69" s="2" t="str">
        <f>HYPERLINK("https://www.ncbi.nlm.nih.gov/gene/?term=216188","216188")</f>
        <v>216188</v>
      </c>
      <c r="E69" t="s">
        <v>19</v>
      </c>
      <c r="F69">
        <v>6027</v>
      </c>
      <c r="G69" s="3">
        <v>-8.2799999999999994</v>
      </c>
      <c r="H69" s="3">
        <f t="shared" si="1"/>
        <v>8.2799999999999994</v>
      </c>
      <c r="I69" s="4">
        <v>1E-10</v>
      </c>
      <c r="J69" s="3">
        <v>6.5</v>
      </c>
      <c r="K69" s="3">
        <v>59.15</v>
      </c>
      <c r="L69" s="5">
        <v>7.6</v>
      </c>
      <c r="M69" s="5">
        <v>6.3</v>
      </c>
      <c r="N69" s="5">
        <v>5.5</v>
      </c>
      <c r="O69" s="5">
        <v>71.8</v>
      </c>
      <c r="P69" s="5">
        <v>53.2</v>
      </c>
      <c r="Q69" s="5">
        <v>52.4</v>
      </c>
    </row>
    <row r="70" spans="1:17" x14ac:dyDescent="0.2">
      <c r="A70" t="s">
        <v>221</v>
      </c>
      <c r="B70" t="s">
        <v>222</v>
      </c>
      <c r="C70" t="s">
        <v>223</v>
      </c>
      <c r="D70" s="2" t="str">
        <f>HYPERLINK("https://www.ncbi.nlm.nih.gov/gene/?term=14955","14955")</f>
        <v>14955</v>
      </c>
      <c r="E70" t="s">
        <v>26</v>
      </c>
      <c r="F70">
        <v>2286</v>
      </c>
      <c r="G70" s="3">
        <v>-8.26</v>
      </c>
      <c r="H70" s="3">
        <f t="shared" si="1"/>
        <v>8.26</v>
      </c>
      <c r="I70" s="4">
        <v>0</v>
      </c>
      <c r="J70" s="3">
        <v>238.16</v>
      </c>
      <c r="K70" s="3">
        <v>2015.03</v>
      </c>
      <c r="L70" s="5">
        <v>227.1</v>
      </c>
      <c r="M70" s="5">
        <v>214.2</v>
      </c>
      <c r="N70" s="5">
        <v>273.2</v>
      </c>
      <c r="O70" s="5">
        <v>1530.5</v>
      </c>
      <c r="P70" s="5">
        <v>1725.4</v>
      </c>
      <c r="Q70" s="5">
        <v>2789.2</v>
      </c>
    </row>
    <row r="71" spans="1:17" x14ac:dyDescent="0.2">
      <c r="A71" t="s">
        <v>224</v>
      </c>
      <c r="B71" t="s">
        <v>225</v>
      </c>
      <c r="C71" t="s">
        <v>226</v>
      </c>
      <c r="D71" s="2" t="str">
        <f>HYPERLINK("https://www.ncbi.nlm.nih.gov/gene/?term=15007","15007")</f>
        <v>15007</v>
      </c>
      <c r="E71" t="s">
        <v>19</v>
      </c>
      <c r="F71">
        <v>4328</v>
      </c>
      <c r="G71" s="3">
        <v>-8.26</v>
      </c>
      <c r="H71" s="3">
        <f t="shared" si="1"/>
        <v>8.26</v>
      </c>
      <c r="I71" s="4">
        <v>0</v>
      </c>
      <c r="J71" s="3">
        <v>127.03</v>
      </c>
      <c r="K71" s="3">
        <v>1064.3499999999999</v>
      </c>
      <c r="L71" s="5">
        <v>145.1</v>
      </c>
      <c r="M71" s="5">
        <v>138.19999999999999</v>
      </c>
      <c r="N71" s="5">
        <v>97.8</v>
      </c>
      <c r="O71" s="5">
        <v>905.5</v>
      </c>
      <c r="P71" s="5">
        <v>1061</v>
      </c>
      <c r="Q71" s="5">
        <v>1226.5999999999999</v>
      </c>
    </row>
    <row r="72" spans="1:17" x14ac:dyDescent="0.2">
      <c r="A72" t="s">
        <v>227</v>
      </c>
      <c r="B72" t="s">
        <v>228</v>
      </c>
      <c r="C72" t="s">
        <v>229</v>
      </c>
      <c r="D72" s="2" t="str">
        <f>HYPERLINK("https://www.ncbi.nlm.nih.gov/gene/?term=13853","13853")</f>
        <v>13853</v>
      </c>
      <c r="E72" t="s">
        <v>19</v>
      </c>
      <c r="F72">
        <v>3287</v>
      </c>
      <c r="G72" s="3">
        <v>-8.11</v>
      </c>
      <c r="H72" s="3">
        <f t="shared" si="1"/>
        <v>8.11</v>
      </c>
      <c r="I72" s="4">
        <v>0</v>
      </c>
      <c r="J72" s="3">
        <v>37.340000000000003</v>
      </c>
      <c r="K72" s="3">
        <v>307.92</v>
      </c>
      <c r="L72" s="5">
        <v>38.200000000000003</v>
      </c>
      <c r="M72" s="5">
        <v>44.3</v>
      </c>
      <c r="N72" s="5">
        <v>29.5</v>
      </c>
      <c r="O72" s="5">
        <v>271.5</v>
      </c>
      <c r="P72" s="5">
        <v>331.7</v>
      </c>
      <c r="Q72" s="5">
        <v>320.5</v>
      </c>
    </row>
    <row r="73" spans="1:17" x14ac:dyDescent="0.2">
      <c r="A73" t="s">
        <v>230</v>
      </c>
      <c r="B73" t="s">
        <v>231</v>
      </c>
      <c r="C73" t="s">
        <v>232</v>
      </c>
      <c r="D73" s="2" t="str">
        <f>HYPERLINK("https://www.ncbi.nlm.nih.gov/gene/?term=378425","378425")</f>
        <v>378425</v>
      </c>
      <c r="E73" t="s">
        <v>19</v>
      </c>
      <c r="F73">
        <v>6928</v>
      </c>
      <c r="G73" s="3">
        <v>-8.07</v>
      </c>
      <c r="H73" s="3">
        <f t="shared" si="1"/>
        <v>8.07</v>
      </c>
      <c r="I73" s="4">
        <v>0</v>
      </c>
      <c r="J73" s="3">
        <v>11.31</v>
      </c>
      <c r="K73" s="3">
        <v>96.5</v>
      </c>
      <c r="L73" s="5">
        <v>13.4</v>
      </c>
      <c r="M73" s="5">
        <v>9.5</v>
      </c>
      <c r="N73" s="5">
        <v>11.1</v>
      </c>
      <c r="O73" s="5">
        <v>97.6</v>
      </c>
      <c r="P73" s="5">
        <v>98.7</v>
      </c>
      <c r="Q73" s="5">
        <v>93.2</v>
      </c>
    </row>
    <row r="74" spans="1:17" x14ac:dyDescent="0.2">
      <c r="A74" t="s">
        <v>233</v>
      </c>
      <c r="B74" t="s">
        <v>234</v>
      </c>
      <c r="C74" t="s">
        <v>235</v>
      </c>
      <c r="D74" s="2" t="str">
        <f>HYPERLINK("https://www.ncbi.nlm.nih.gov/gene/?term=16995","16995")</f>
        <v>16995</v>
      </c>
      <c r="E74" t="s">
        <v>19</v>
      </c>
      <c r="F74">
        <v>1394</v>
      </c>
      <c r="G74" s="3">
        <v>-7.95</v>
      </c>
      <c r="H74" s="3">
        <f t="shared" si="1"/>
        <v>7.95</v>
      </c>
      <c r="I74" s="4">
        <v>0</v>
      </c>
      <c r="J74" s="3">
        <v>69.11</v>
      </c>
      <c r="K74" s="3">
        <v>560.95000000000005</v>
      </c>
      <c r="L74" s="5">
        <v>73.5</v>
      </c>
      <c r="M74" s="5">
        <v>59.1</v>
      </c>
      <c r="N74" s="5">
        <v>74.7</v>
      </c>
      <c r="O74" s="5">
        <v>476.9</v>
      </c>
      <c r="P74" s="5">
        <v>517.4</v>
      </c>
      <c r="Q74" s="5">
        <v>688.6</v>
      </c>
    </row>
    <row r="75" spans="1:17" x14ac:dyDescent="0.2">
      <c r="A75" t="s">
        <v>236</v>
      </c>
      <c r="B75" t="s">
        <v>237</v>
      </c>
      <c r="C75" t="s">
        <v>238</v>
      </c>
      <c r="D75" s="2" t="str">
        <f>HYPERLINK("https://www.ncbi.nlm.nih.gov/gene/?term=107515","107515")</f>
        <v>107515</v>
      </c>
      <c r="E75" t="s">
        <v>19</v>
      </c>
      <c r="F75">
        <v>5060</v>
      </c>
      <c r="G75" s="3">
        <v>-7.8</v>
      </c>
      <c r="H75" s="3">
        <f t="shared" si="1"/>
        <v>7.8</v>
      </c>
      <c r="I75" s="4">
        <v>0</v>
      </c>
      <c r="J75" s="3">
        <v>157.88999999999999</v>
      </c>
      <c r="K75" s="3">
        <v>1265.3499999999999</v>
      </c>
      <c r="L75" s="5">
        <v>129.80000000000001</v>
      </c>
      <c r="M75" s="5">
        <v>166.7</v>
      </c>
      <c r="N75" s="5">
        <v>177.2</v>
      </c>
      <c r="O75" s="5">
        <v>867.3</v>
      </c>
      <c r="P75" s="5">
        <v>1250.5999999999999</v>
      </c>
      <c r="Q75" s="5">
        <v>1678.2</v>
      </c>
    </row>
    <row r="76" spans="1:17" x14ac:dyDescent="0.2">
      <c r="A76" t="s">
        <v>239</v>
      </c>
      <c r="B76" t="s">
        <v>240</v>
      </c>
      <c r="C76" t="s">
        <v>241</v>
      </c>
      <c r="D76" s="2" t="str">
        <f>HYPERLINK("https://www.ncbi.nlm.nih.gov/gene/?term=231004","231004")</f>
        <v>231004</v>
      </c>
      <c r="E76" t="s">
        <v>19</v>
      </c>
      <c r="F76">
        <v>2610</v>
      </c>
      <c r="G76" s="3">
        <v>-7.74</v>
      </c>
      <c r="H76" s="3">
        <f t="shared" si="1"/>
        <v>7.74</v>
      </c>
      <c r="I76" s="4">
        <v>1.00608E-5</v>
      </c>
      <c r="J76" s="3">
        <v>3.01</v>
      </c>
      <c r="K76" s="3">
        <v>27.89</v>
      </c>
      <c r="L76" s="5">
        <v>1.9</v>
      </c>
      <c r="M76" s="5">
        <v>5.3</v>
      </c>
      <c r="N76" s="5">
        <v>1.8</v>
      </c>
      <c r="O76" s="5">
        <v>23.6</v>
      </c>
      <c r="P76" s="5">
        <v>29</v>
      </c>
      <c r="Q76" s="5">
        <v>31.1</v>
      </c>
    </row>
    <row r="77" spans="1:17" x14ac:dyDescent="0.2">
      <c r="A77" t="s">
        <v>242</v>
      </c>
      <c r="B77" t="s">
        <v>243</v>
      </c>
      <c r="C77" t="s">
        <v>244</v>
      </c>
      <c r="D77" s="2" t="str">
        <f>HYPERLINK("https://www.ncbi.nlm.nih.gov/gene/?term=NA","NA")</f>
        <v>NA</v>
      </c>
      <c r="E77" t="s">
        <v>26</v>
      </c>
      <c r="F77">
        <v>1832</v>
      </c>
      <c r="G77" s="3">
        <v>-7.63</v>
      </c>
      <c r="H77" s="3">
        <f t="shared" si="1"/>
        <v>7.63</v>
      </c>
      <c r="I77" s="4">
        <v>0</v>
      </c>
      <c r="J77" s="3">
        <v>205.63</v>
      </c>
      <c r="K77" s="3">
        <v>1597.93</v>
      </c>
      <c r="L77" s="5">
        <v>166.1</v>
      </c>
      <c r="M77" s="5">
        <v>202.6</v>
      </c>
      <c r="N77" s="5">
        <v>248.2</v>
      </c>
      <c r="O77" s="5">
        <v>1232</v>
      </c>
      <c r="P77" s="5">
        <v>1751.5</v>
      </c>
      <c r="Q77" s="5">
        <v>1810.3</v>
      </c>
    </row>
    <row r="78" spans="1:17" x14ac:dyDescent="0.2">
      <c r="A78" t="s">
        <v>245</v>
      </c>
      <c r="B78" t="s">
        <v>246</v>
      </c>
      <c r="C78" t="s">
        <v>247</v>
      </c>
      <c r="D78" s="2" t="str">
        <f>HYPERLINK("https://www.ncbi.nlm.nih.gov/gene/?term=NA","NA")</f>
        <v>NA</v>
      </c>
      <c r="E78" t="s">
        <v>248</v>
      </c>
      <c r="F78">
        <v>1182</v>
      </c>
      <c r="G78" s="3">
        <v>-7.56</v>
      </c>
      <c r="H78" s="3">
        <f t="shared" si="1"/>
        <v>7.56</v>
      </c>
      <c r="I78" s="4">
        <v>2.2999999999999999E-9</v>
      </c>
      <c r="J78" s="3">
        <v>6.41</v>
      </c>
      <c r="K78" s="3">
        <v>54.25</v>
      </c>
      <c r="L78" s="5">
        <v>3.8</v>
      </c>
      <c r="M78" s="5">
        <v>5.3</v>
      </c>
      <c r="N78" s="5">
        <v>10.199999999999999</v>
      </c>
      <c r="O78" s="5">
        <v>49.4</v>
      </c>
      <c r="P78" s="5">
        <v>60</v>
      </c>
      <c r="Q78" s="5">
        <v>53.4</v>
      </c>
    </row>
    <row r="79" spans="1:17" x14ac:dyDescent="0.2">
      <c r="A79" t="s">
        <v>249</v>
      </c>
      <c r="B79" t="s">
        <v>250</v>
      </c>
      <c r="C79" t="s">
        <v>251</v>
      </c>
      <c r="D79" s="2" t="str">
        <f>HYPERLINK("https://www.ncbi.nlm.nih.gov/gene/?term=319508","319508")</f>
        <v>319508</v>
      </c>
      <c r="E79" t="s">
        <v>19</v>
      </c>
      <c r="F79">
        <v>3623</v>
      </c>
      <c r="G79" s="3">
        <v>-7.48</v>
      </c>
      <c r="H79" s="3">
        <f t="shared" si="1"/>
        <v>7.48</v>
      </c>
      <c r="I79" s="4">
        <v>4.9274100000000003E-5</v>
      </c>
      <c r="J79" s="3">
        <v>3.46</v>
      </c>
      <c r="K79" s="3">
        <v>33.39</v>
      </c>
      <c r="L79" s="5">
        <v>2.9</v>
      </c>
      <c r="M79" s="5">
        <v>1.1000000000000001</v>
      </c>
      <c r="N79" s="5">
        <v>6.5</v>
      </c>
      <c r="O79" s="5">
        <v>16.8</v>
      </c>
      <c r="P79" s="5">
        <v>41.6</v>
      </c>
      <c r="Q79" s="5">
        <v>41.8</v>
      </c>
    </row>
    <row r="80" spans="1:17" x14ac:dyDescent="0.2">
      <c r="A80" t="s">
        <v>252</v>
      </c>
      <c r="B80" t="s">
        <v>253</v>
      </c>
      <c r="C80" t="s">
        <v>254</v>
      </c>
      <c r="D80" s="2" t="str">
        <f>HYPERLINK("https://www.ncbi.nlm.nih.gov/gene/?term=20928","20928")</f>
        <v>20928</v>
      </c>
      <c r="E80" t="s">
        <v>19</v>
      </c>
      <c r="F80">
        <v>7499</v>
      </c>
      <c r="G80" s="3">
        <v>-7.48</v>
      </c>
      <c r="H80" s="3">
        <f t="shared" si="1"/>
        <v>7.48</v>
      </c>
      <c r="I80" s="4">
        <v>3.5826860000000001E-4</v>
      </c>
      <c r="J80" s="3">
        <v>2.02</v>
      </c>
      <c r="K80" s="3">
        <v>20.420000000000002</v>
      </c>
      <c r="L80" s="5">
        <v>0</v>
      </c>
      <c r="M80" s="5">
        <v>4.2</v>
      </c>
      <c r="N80" s="5">
        <v>1.8</v>
      </c>
      <c r="O80" s="5">
        <v>15.7</v>
      </c>
      <c r="P80" s="5">
        <v>20.3</v>
      </c>
      <c r="Q80" s="5">
        <v>25.3</v>
      </c>
    </row>
    <row r="81" spans="1:17" x14ac:dyDescent="0.2">
      <c r="A81" t="s">
        <v>255</v>
      </c>
      <c r="B81" t="s">
        <v>256</v>
      </c>
      <c r="C81" t="s">
        <v>257</v>
      </c>
      <c r="D81" s="2" t="str">
        <f>HYPERLINK("https://www.ncbi.nlm.nih.gov/gene/?term=NA","NA")</f>
        <v>NA</v>
      </c>
      <c r="E81" t="s">
        <v>258</v>
      </c>
      <c r="F81">
        <v>1047</v>
      </c>
      <c r="G81" s="3">
        <v>-7.46</v>
      </c>
      <c r="H81" s="3">
        <f t="shared" si="1"/>
        <v>7.46</v>
      </c>
      <c r="I81" s="4">
        <v>0</v>
      </c>
      <c r="J81" s="3">
        <v>31.07</v>
      </c>
      <c r="K81" s="3">
        <v>237.45</v>
      </c>
      <c r="L81" s="5">
        <v>31.5</v>
      </c>
      <c r="M81" s="5">
        <v>28.5</v>
      </c>
      <c r="N81" s="5">
        <v>33.200000000000003</v>
      </c>
      <c r="O81" s="5">
        <v>249.1</v>
      </c>
      <c r="P81" s="5">
        <v>229.2</v>
      </c>
      <c r="Q81" s="5">
        <v>234.1</v>
      </c>
    </row>
    <row r="82" spans="1:17" x14ac:dyDescent="0.2">
      <c r="A82" t="s">
        <v>259</v>
      </c>
      <c r="B82" t="s">
        <v>260</v>
      </c>
      <c r="C82" t="s">
        <v>261</v>
      </c>
      <c r="D82" s="2" t="str">
        <f>HYPERLINK("https://www.ncbi.nlm.nih.gov/gene/?term=74055","74055")</f>
        <v>74055</v>
      </c>
      <c r="E82" t="s">
        <v>19</v>
      </c>
      <c r="F82">
        <v>9439</v>
      </c>
      <c r="G82" s="3">
        <v>-7.41</v>
      </c>
      <c r="H82" s="3">
        <f t="shared" si="1"/>
        <v>7.41</v>
      </c>
      <c r="I82" s="4">
        <v>0</v>
      </c>
      <c r="J82" s="3">
        <v>10.64</v>
      </c>
      <c r="K82" s="3">
        <v>83.97</v>
      </c>
      <c r="L82" s="5">
        <v>8.6</v>
      </c>
      <c r="M82" s="5">
        <v>16.899999999999999</v>
      </c>
      <c r="N82" s="5">
        <v>6.5</v>
      </c>
      <c r="O82" s="5">
        <v>70.7</v>
      </c>
      <c r="P82" s="5">
        <v>91.9</v>
      </c>
      <c r="Q82" s="5">
        <v>89.3</v>
      </c>
    </row>
    <row r="83" spans="1:17" x14ac:dyDescent="0.2">
      <c r="A83" t="s">
        <v>262</v>
      </c>
      <c r="B83" t="s">
        <v>263</v>
      </c>
      <c r="C83" t="s">
        <v>264</v>
      </c>
      <c r="D83" s="2" t="str">
        <f>HYPERLINK("https://www.ncbi.nlm.nih.gov/gene/?term=NA","NA")</f>
        <v>NA</v>
      </c>
      <c r="E83" t="s">
        <v>19</v>
      </c>
      <c r="F83">
        <v>63</v>
      </c>
      <c r="G83" s="3">
        <v>-7.39</v>
      </c>
      <c r="H83" s="3">
        <f t="shared" si="1"/>
        <v>7.39</v>
      </c>
      <c r="I83" s="4">
        <v>1.8580000000000001E-7</v>
      </c>
      <c r="J83" s="3">
        <v>6.04</v>
      </c>
      <c r="K83" s="3">
        <v>50.33</v>
      </c>
      <c r="L83" s="5">
        <v>1.9</v>
      </c>
      <c r="M83" s="5">
        <v>11.6</v>
      </c>
      <c r="N83" s="5">
        <v>4.5999999999999996</v>
      </c>
      <c r="O83" s="5">
        <v>48.2</v>
      </c>
      <c r="P83" s="5">
        <v>51.3</v>
      </c>
      <c r="Q83" s="5">
        <v>51.5</v>
      </c>
    </row>
    <row r="84" spans="1:17" x14ac:dyDescent="0.2">
      <c r="A84" t="s">
        <v>265</v>
      </c>
      <c r="B84" t="s">
        <v>266</v>
      </c>
      <c r="C84" t="s">
        <v>267</v>
      </c>
      <c r="D84" s="2" t="str">
        <f>HYPERLINK("https://www.ncbi.nlm.nih.gov/gene/?term=20526","20526")</f>
        <v>20526</v>
      </c>
      <c r="E84" t="s">
        <v>19</v>
      </c>
      <c r="F84">
        <v>5569</v>
      </c>
      <c r="G84" s="3">
        <v>-7.29</v>
      </c>
      <c r="H84" s="3">
        <f t="shared" si="1"/>
        <v>7.29</v>
      </c>
      <c r="I84" s="4">
        <v>0</v>
      </c>
      <c r="J84" s="3">
        <v>14.04</v>
      </c>
      <c r="K84" s="3">
        <v>108.18</v>
      </c>
      <c r="L84" s="5">
        <v>9.5</v>
      </c>
      <c r="M84" s="5">
        <v>16.899999999999999</v>
      </c>
      <c r="N84" s="5">
        <v>15.7</v>
      </c>
      <c r="O84" s="5">
        <v>84.2</v>
      </c>
      <c r="P84" s="5">
        <v>112.2</v>
      </c>
      <c r="Q84" s="5">
        <v>128.19999999999999</v>
      </c>
    </row>
    <row r="85" spans="1:17" x14ac:dyDescent="0.2">
      <c r="A85" t="s">
        <v>268</v>
      </c>
      <c r="B85" t="s">
        <v>269</v>
      </c>
      <c r="C85" t="s">
        <v>270</v>
      </c>
      <c r="D85" s="2" t="str">
        <f>HYPERLINK("https://www.ncbi.nlm.nih.gov/gene/?term=NA","NA")</f>
        <v>NA</v>
      </c>
      <c r="E85" t="s">
        <v>81</v>
      </c>
      <c r="F85">
        <v>446</v>
      </c>
      <c r="G85" s="3">
        <v>-6.96</v>
      </c>
      <c r="H85" s="3">
        <f t="shared" si="1"/>
        <v>6.96</v>
      </c>
      <c r="I85" s="4">
        <v>0</v>
      </c>
      <c r="J85" s="3">
        <v>52.68</v>
      </c>
      <c r="K85" s="3">
        <v>374.66</v>
      </c>
      <c r="L85" s="5">
        <v>58.2</v>
      </c>
      <c r="M85" s="5">
        <v>52.8</v>
      </c>
      <c r="N85" s="5">
        <v>47.1</v>
      </c>
      <c r="O85" s="5">
        <v>355.7</v>
      </c>
      <c r="P85" s="5">
        <v>447.8</v>
      </c>
      <c r="Q85" s="5">
        <v>320.5</v>
      </c>
    </row>
    <row r="86" spans="1:17" x14ac:dyDescent="0.2">
      <c r="A86" t="s">
        <v>271</v>
      </c>
      <c r="B86" t="s">
        <v>272</v>
      </c>
      <c r="C86" t="s">
        <v>273</v>
      </c>
      <c r="D86" s="2" t="str">
        <f>HYPERLINK("https://www.ncbi.nlm.nih.gov/gene/?term=668940","668940")</f>
        <v>668940</v>
      </c>
      <c r="E86" t="s">
        <v>19</v>
      </c>
      <c r="F86">
        <v>6163</v>
      </c>
      <c r="G86" s="3">
        <v>-6.85</v>
      </c>
      <c r="H86" s="3">
        <f t="shared" si="1"/>
        <v>6.85</v>
      </c>
      <c r="I86" s="4">
        <v>7.2649999999999995E-7</v>
      </c>
      <c r="J86" s="3">
        <v>4.5599999999999996</v>
      </c>
      <c r="K86" s="3">
        <v>36.049999999999997</v>
      </c>
      <c r="L86" s="5">
        <v>6.7</v>
      </c>
      <c r="M86" s="5">
        <v>4.2</v>
      </c>
      <c r="N86" s="5">
        <v>2.8</v>
      </c>
      <c r="O86" s="5">
        <v>32.5</v>
      </c>
      <c r="P86" s="5">
        <v>35.799999999999997</v>
      </c>
      <c r="Q86" s="5">
        <v>39.799999999999997</v>
      </c>
    </row>
    <row r="87" spans="1:17" x14ac:dyDescent="0.2">
      <c r="A87" t="s">
        <v>274</v>
      </c>
      <c r="B87" t="s">
        <v>275</v>
      </c>
      <c r="C87" t="s">
        <v>276</v>
      </c>
      <c r="D87" s="2" t="str">
        <f>HYPERLINK("https://www.ncbi.nlm.nih.gov/gene/?term=NA","NA")</f>
        <v>NA</v>
      </c>
      <c r="E87" t="s">
        <v>26</v>
      </c>
      <c r="F87">
        <v>748</v>
      </c>
      <c r="G87" s="3">
        <v>-6.77</v>
      </c>
      <c r="H87" s="3">
        <f t="shared" si="1"/>
        <v>6.77</v>
      </c>
      <c r="I87" s="4">
        <v>0</v>
      </c>
      <c r="J87" s="3">
        <v>11.32</v>
      </c>
      <c r="K87" s="3">
        <v>82.56</v>
      </c>
      <c r="L87" s="5">
        <v>10.5</v>
      </c>
      <c r="M87" s="5">
        <v>10.6</v>
      </c>
      <c r="N87" s="5">
        <v>12.9</v>
      </c>
      <c r="O87" s="5">
        <v>60.6</v>
      </c>
      <c r="P87" s="5">
        <v>87</v>
      </c>
      <c r="Q87" s="5">
        <v>100</v>
      </c>
    </row>
    <row r="88" spans="1:17" x14ac:dyDescent="0.2">
      <c r="A88" t="s">
        <v>277</v>
      </c>
      <c r="B88" t="s">
        <v>278</v>
      </c>
      <c r="C88" t="s">
        <v>279</v>
      </c>
      <c r="D88" s="2" t="str">
        <f>HYPERLINK("https://www.ncbi.nlm.nih.gov/gene/?term=276829","276829")</f>
        <v>276829</v>
      </c>
      <c r="E88" t="s">
        <v>19</v>
      </c>
      <c r="F88">
        <v>3572</v>
      </c>
      <c r="G88" s="3">
        <v>-6.68</v>
      </c>
      <c r="H88" s="3">
        <f t="shared" si="1"/>
        <v>6.68</v>
      </c>
      <c r="I88" s="4">
        <v>1.0000000000000001E-9</v>
      </c>
      <c r="J88" s="3">
        <v>14.96</v>
      </c>
      <c r="K88" s="3">
        <v>108.67</v>
      </c>
      <c r="L88" s="5">
        <v>9.5</v>
      </c>
      <c r="M88" s="5">
        <v>24.3</v>
      </c>
      <c r="N88" s="5">
        <v>11.1</v>
      </c>
      <c r="O88" s="5">
        <v>81.900000000000006</v>
      </c>
      <c r="P88" s="5">
        <v>151.80000000000001</v>
      </c>
      <c r="Q88" s="5">
        <v>92.3</v>
      </c>
    </row>
    <row r="89" spans="1:17" x14ac:dyDescent="0.2">
      <c r="A89" t="s">
        <v>280</v>
      </c>
      <c r="B89" t="s">
        <v>281</v>
      </c>
      <c r="C89" t="s">
        <v>282</v>
      </c>
      <c r="D89" s="2" t="str">
        <f>HYPERLINK("https://www.ncbi.nlm.nih.gov/gene/?term=56332","56332")</f>
        <v>56332</v>
      </c>
      <c r="E89" t="s">
        <v>19</v>
      </c>
      <c r="F89">
        <v>4427</v>
      </c>
      <c r="G89" s="3">
        <v>-6.65</v>
      </c>
      <c r="H89" s="3">
        <f t="shared" si="1"/>
        <v>6.65</v>
      </c>
      <c r="I89" s="4">
        <v>8.7000000000000001E-9</v>
      </c>
      <c r="J89" s="3">
        <v>8.17</v>
      </c>
      <c r="K89" s="3">
        <v>60</v>
      </c>
      <c r="L89" s="5">
        <v>7.6</v>
      </c>
      <c r="M89" s="5">
        <v>9.5</v>
      </c>
      <c r="N89" s="5">
        <v>7.4</v>
      </c>
      <c r="O89" s="5">
        <v>40.4</v>
      </c>
      <c r="P89" s="5">
        <v>61.9</v>
      </c>
      <c r="Q89" s="5">
        <v>77.7</v>
      </c>
    </row>
    <row r="90" spans="1:17" x14ac:dyDescent="0.2">
      <c r="A90" t="s">
        <v>283</v>
      </c>
      <c r="B90" t="s">
        <v>284</v>
      </c>
      <c r="C90" t="s">
        <v>285</v>
      </c>
      <c r="D90" s="2" t="str">
        <f>HYPERLINK("https://www.ncbi.nlm.nih.gov/gene/?term=227288","227288")</f>
        <v>227288</v>
      </c>
      <c r="E90" t="s">
        <v>19</v>
      </c>
      <c r="F90">
        <v>1451</v>
      </c>
      <c r="G90" s="3">
        <v>-6.47</v>
      </c>
      <c r="H90" s="3">
        <f t="shared" si="1"/>
        <v>6.47</v>
      </c>
      <c r="I90" s="4">
        <v>0</v>
      </c>
      <c r="J90" s="3">
        <v>150.05000000000001</v>
      </c>
      <c r="K90" s="3">
        <v>984.35</v>
      </c>
      <c r="L90" s="5">
        <v>151.69999999999999</v>
      </c>
      <c r="M90" s="5">
        <v>164.6</v>
      </c>
      <c r="N90" s="5">
        <v>133.80000000000001</v>
      </c>
      <c r="O90" s="5">
        <v>1172.5</v>
      </c>
      <c r="P90" s="5">
        <v>852.1</v>
      </c>
      <c r="Q90" s="5">
        <v>928.4</v>
      </c>
    </row>
    <row r="91" spans="1:17" x14ac:dyDescent="0.2">
      <c r="A91" t="s">
        <v>286</v>
      </c>
      <c r="B91" t="s">
        <v>287</v>
      </c>
      <c r="C91" t="s">
        <v>288</v>
      </c>
      <c r="D91" s="2" t="str">
        <f>HYPERLINK("https://www.ncbi.nlm.nih.gov/gene/?term=22359","22359")</f>
        <v>22359</v>
      </c>
      <c r="E91" t="s">
        <v>19</v>
      </c>
      <c r="F91">
        <v>7971</v>
      </c>
      <c r="G91" s="3">
        <v>-6.45</v>
      </c>
      <c r="H91" s="3">
        <f t="shared" si="1"/>
        <v>6.45</v>
      </c>
      <c r="I91" s="4">
        <v>0</v>
      </c>
      <c r="J91" s="3">
        <v>185.29</v>
      </c>
      <c r="K91" s="3">
        <v>1212.29</v>
      </c>
      <c r="L91" s="5">
        <v>154.6</v>
      </c>
      <c r="M91" s="5">
        <v>241.6</v>
      </c>
      <c r="N91" s="5">
        <v>159.6</v>
      </c>
      <c r="O91" s="5">
        <v>1126.5</v>
      </c>
      <c r="P91" s="5">
        <v>1205.0999999999999</v>
      </c>
      <c r="Q91" s="5">
        <v>1305.2</v>
      </c>
    </row>
    <row r="92" spans="1:17" x14ac:dyDescent="0.2">
      <c r="A92" t="s">
        <v>289</v>
      </c>
      <c r="B92" t="s">
        <v>290</v>
      </c>
      <c r="C92" t="s">
        <v>291</v>
      </c>
      <c r="D92" s="2" t="str">
        <f>HYPERLINK("https://www.ncbi.nlm.nih.gov/gene/?term=67216","67216")</f>
        <v>67216</v>
      </c>
      <c r="E92" t="s">
        <v>19</v>
      </c>
      <c r="F92">
        <v>6792</v>
      </c>
      <c r="G92" s="3">
        <v>-6.43</v>
      </c>
      <c r="H92" s="3">
        <f t="shared" si="1"/>
        <v>6.43</v>
      </c>
      <c r="I92" s="4">
        <v>0</v>
      </c>
      <c r="J92" s="3">
        <v>203.68</v>
      </c>
      <c r="K92" s="3">
        <v>1327</v>
      </c>
      <c r="L92" s="5">
        <v>200.4</v>
      </c>
      <c r="M92" s="5">
        <v>257.39999999999998</v>
      </c>
      <c r="N92" s="5">
        <v>153.19999999999999</v>
      </c>
      <c r="O92" s="5">
        <v>1293.7</v>
      </c>
      <c r="P92" s="5">
        <v>1395.6</v>
      </c>
      <c r="Q92" s="5">
        <v>1291.5999999999999</v>
      </c>
    </row>
    <row r="93" spans="1:17" x14ac:dyDescent="0.2">
      <c r="A93" t="s">
        <v>292</v>
      </c>
      <c r="B93" t="s">
        <v>293</v>
      </c>
      <c r="C93" t="s">
        <v>294</v>
      </c>
      <c r="D93" s="2" t="str">
        <f>HYPERLINK("https://www.ncbi.nlm.nih.gov/gene/?term=13844","13844")</f>
        <v>13844</v>
      </c>
      <c r="E93" t="s">
        <v>19</v>
      </c>
      <c r="F93">
        <v>10902</v>
      </c>
      <c r="G93" s="3">
        <v>-6.41</v>
      </c>
      <c r="H93" s="3">
        <f t="shared" si="1"/>
        <v>6.41</v>
      </c>
      <c r="I93" s="4">
        <v>0</v>
      </c>
      <c r="J93" s="3">
        <v>45.65</v>
      </c>
      <c r="K93" s="3">
        <v>298.35000000000002</v>
      </c>
      <c r="L93" s="5">
        <v>42.9</v>
      </c>
      <c r="M93" s="5">
        <v>50.6</v>
      </c>
      <c r="N93" s="5">
        <v>43.4</v>
      </c>
      <c r="O93" s="5">
        <v>259.2</v>
      </c>
      <c r="P93" s="5">
        <v>293.10000000000002</v>
      </c>
      <c r="Q93" s="5">
        <v>342.8</v>
      </c>
    </row>
    <row r="94" spans="1:17" x14ac:dyDescent="0.2">
      <c r="A94" t="s">
        <v>295</v>
      </c>
      <c r="B94" t="s">
        <v>296</v>
      </c>
      <c r="C94" t="s">
        <v>297</v>
      </c>
      <c r="D94" s="2" t="str">
        <f>HYPERLINK("https://www.ncbi.nlm.nih.gov/gene/?term=50518","50518")</f>
        <v>50518</v>
      </c>
      <c r="E94" t="s">
        <v>19</v>
      </c>
      <c r="F94">
        <v>731</v>
      </c>
      <c r="G94" s="3">
        <v>-6.29</v>
      </c>
      <c r="H94" s="3">
        <f t="shared" si="1"/>
        <v>6.29</v>
      </c>
      <c r="I94" s="4">
        <v>0</v>
      </c>
      <c r="J94" s="3">
        <v>58.59</v>
      </c>
      <c r="K94" s="3">
        <v>385.7</v>
      </c>
      <c r="L94" s="5">
        <v>40.1</v>
      </c>
      <c r="M94" s="5">
        <v>59.1</v>
      </c>
      <c r="N94" s="5">
        <v>76.599999999999994</v>
      </c>
      <c r="O94" s="5">
        <v>268.2</v>
      </c>
      <c r="P94" s="5">
        <v>395.6</v>
      </c>
      <c r="Q94" s="5">
        <v>493.4</v>
      </c>
    </row>
    <row r="95" spans="1:17" x14ac:dyDescent="0.2">
      <c r="A95" t="s">
        <v>298</v>
      </c>
      <c r="B95" t="s">
        <v>299</v>
      </c>
      <c r="C95" t="s">
        <v>300</v>
      </c>
      <c r="D95" s="2" t="str">
        <f>HYPERLINK("https://www.ncbi.nlm.nih.gov/gene/?term=20856","20856")</f>
        <v>20856</v>
      </c>
      <c r="E95" t="s">
        <v>19</v>
      </c>
      <c r="F95">
        <v>3982</v>
      </c>
      <c r="G95" s="3">
        <v>-6.16</v>
      </c>
      <c r="H95" s="3">
        <f t="shared" si="1"/>
        <v>6.16</v>
      </c>
      <c r="I95" s="4">
        <v>0</v>
      </c>
      <c r="J95" s="3">
        <v>51.53</v>
      </c>
      <c r="K95" s="3">
        <v>335.39</v>
      </c>
      <c r="L95" s="5">
        <v>65.900000000000006</v>
      </c>
      <c r="M95" s="5">
        <v>45.4</v>
      </c>
      <c r="N95" s="5">
        <v>43.4</v>
      </c>
      <c r="O95" s="5">
        <v>193</v>
      </c>
      <c r="P95" s="5">
        <v>390.7</v>
      </c>
      <c r="Q95" s="5">
        <v>422.5</v>
      </c>
    </row>
    <row r="96" spans="1:17" x14ac:dyDescent="0.2">
      <c r="A96" t="s">
        <v>301</v>
      </c>
      <c r="B96" t="s">
        <v>302</v>
      </c>
      <c r="C96" t="s">
        <v>303</v>
      </c>
      <c r="D96" s="2" t="str">
        <f>HYPERLINK("https://www.ncbi.nlm.nih.gov/gene/?term=244416","244416")</f>
        <v>244416</v>
      </c>
      <c r="E96" t="s">
        <v>19</v>
      </c>
      <c r="F96">
        <v>4386</v>
      </c>
      <c r="G96" s="3">
        <v>-6.13</v>
      </c>
      <c r="H96" s="3">
        <f t="shared" si="1"/>
        <v>6.13</v>
      </c>
      <c r="I96" s="4">
        <v>0</v>
      </c>
      <c r="J96" s="3">
        <v>97.96</v>
      </c>
      <c r="K96" s="3">
        <v>610.98</v>
      </c>
      <c r="L96" s="5">
        <v>99.3</v>
      </c>
      <c r="M96" s="5">
        <v>124.5</v>
      </c>
      <c r="N96" s="5">
        <v>70.099999999999994</v>
      </c>
      <c r="O96" s="5">
        <v>593.6</v>
      </c>
      <c r="P96" s="5">
        <v>660.6</v>
      </c>
      <c r="Q96" s="5">
        <v>578.79999999999995</v>
      </c>
    </row>
    <row r="97" spans="1:17" x14ac:dyDescent="0.2">
      <c r="A97" t="s">
        <v>304</v>
      </c>
      <c r="B97" t="s">
        <v>305</v>
      </c>
      <c r="C97" t="s">
        <v>306</v>
      </c>
      <c r="D97" s="2" t="str">
        <f>HYPERLINK("https://www.ncbi.nlm.nih.gov/gene/?term=76573","76573")</f>
        <v>76573</v>
      </c>
      <c r="E97" t="s">
        <v>19</v>
      </c>
      <c r="F97">
        <v>1332</v>
      </c>
      <c r="G97" s="3">
        <v>-6.13</v>
      </c>
      <c r="H97" s="3">
        <f t="shared" si="1"/>
        <v>6.13</v>
      </c>
      <c r="I97" s="4">
        <v>1.8284999999999999E-6</v>
      </c>
      <c r="J97" s="3">
        <v>5.26</v>
      </c>
      <c r="K97" s="3">
        <v>37.159999999999997</v>
      </c>
      <c r="L97" s="5">
        <v>2.9</v>
      </c>
      <c r="M97" s="5">
        <v>7.4</v>
      </c>
      <c r="N97" s="5">
        <v>5.5</v>
      </c>
      <c r="O97" s="5">
        <v>35.9</v>
      </c>
      <c r="P97" s="5">
        <v>44.5</v>
      </c>
      <c r="Q97" s="5">
        <v>31.1</v>
      </c>
    </row>
    <row r="98" spans="1:17" x14ac:dyDescent="0.2">
      <c r="A98" t="s">
        <v>307</v>
      </c>
      <c r="B98" t="s">
        <v>308</v>
      </c>
      <c r="C98" t="s">
        <v>309</v>
      </c>
      <c r="D98" s="2" t="str">
        <f>HYPERLINK("https://www.ncbi.nlm.nih.gov/gene/?term=56226","56226")</f>
        <v>56226</v>
      </c>
      <c r="E98" t="s">
        <v>19</v>
      </c>
      <c r="F98">
        <v>4618</v>
      </c>
      <c r="G98" s="3">
        <v>-6.1</v>
      </c>
      <c r="H98" s="3">
        <f t="shared" si="1"/>
        <v>6.1</v>
      </c>
      <c r="I98" s="4">
        <v>0</v>
      </c>
      <c r="J98" s="3">
        <v>324.95</v>
      </c>
      <c r="K98" s="3">
        <v>1995.25</v>
      </c>
      <c r="L98" s="5">
        <v>313</v>
      </c>
      <c r="M98" s="5">
        <v>376.7</v>
      </c>
      <c r="N98" s="5">
        <v>285.2</v>
      </c>
      <c r="O98" s="5">
        <v>1955.7</v>
      </c>
      <c r="P98" s="5">
        <v>1950.8</v>
      </c>
      <c r="Q98" s="5">
        <v>2079.3000000000002</v>
      </c>
    </row>
    <row r="99" spans="1:17" x14ac:dyDescent="0.2">
      <c r="A99" t="s">
        <v>310</v>
      </c>
      <c r="B99" t="s">
        <v>311</v>
      </c>
      <c r="C99" t="s">
        <v>312</v>
      </c>
      <c r="D99" s="2" t="str">
        <f>HYPERLINK("https://www.ncbi.nlm.nih.gov/gene/?term=NA","NA")</f>
        <v>NA</v>
      </c>
      <c r="E99" t="s">
        <v>258</v>
      </c>
      <c r="F99">
        <v>436</v>
      </c>
      <c r="G99" s="3">
        <v>-6.03</v>
      </c>
      <c r="H99" s="3">
        <f t="shared" si="1"/>
        <v>6.03</v>
      </c>
      <c r="I99" s="4">
        <v>2.4514479999999998E-4</v>
      </c>
      <c r="J99" s="3">
        <v>2.66</v>
      </c>
      <c r="K99" s="3">
        <v>20.62</v>
      </c>
      <c r="L99" s="5">
        <v>1.9</v>
      </c>
      <c r="M99" s="5">
        <v>4.2</v>
      </c>
      <c r="N99" s="5">
        <v>1.8</v>
      </c>
      <c r="O99" s="5">
        <v>20.2</v>
      </c>
      <c r="P99" s="5">
        <v>25.1</v>
      </c>
      <c r="Q99" s="5">
        <v>16.5</v>
      </c>
    </row>
    <row r="100" spans="1:17" x14ac:dyDescent="0.2">
      <c r="A100" t="s">
        <v>313</v>
      </c>
      <c r="B100" t="s">
        <v>314</v>
      </c>
      <c r="C100" t="s">
        <v>315</v>
      </c>
      <c r="D100" s="2" t="str">
        <f>HYPERLINK("https://www.ncbi.nlm.nih.gov/gene/?term=74485","74485")</f>
        <v>74485</v>
      </c>
      <c r="E100" t="s">
        <v>19</v>
      </c>
      <c r="F100">
        <v>3988</v>
      </c>
      <c r="G100" s="3">
        <v>-6</v>
      </c>
      <c r="H100" s="3">
        <f t="shared" si="1"/>
        <v>6</v>
      </c>
      <c r="I100" s="4">
        <v>1.09E-8</v>
      </c>
      <c r="J100" s="3">
        <v>8.1300000000000008</v>
      </c>
      <c r="K100" s="3">
        <v>53.93</v>
      </c>
      <c r="L100" s="5">
        <v>7.6</v>
      </c>
      <c r="M100" s="5">
        <v>8.4</v>
      </c>
      <c r="N100" s="5">
        <v>8.3000000000000007</v>
      </c>
      <c r="O100" s="5">
        <v>56.1</v>
      </c>
      <c r="P100" s="5">
        <v>41.6</v>
      </c>
      <c r="Q100" s="5">
        <v>64.099999999999994</v>
      </c>
    </row>
    <row r="101" spans="1:17" x14ac:dyDescent="0.2">
      <c r="A101" t="s">
        <v>316</v>
      </c>
      <c r="B101" t="s">
        <v>317</v>
      </c>
      <c r="C101" t="s">
        <v>318</v>
      </c>
      <c r="D101" s="2" t="str">
        <f>HYPERLINK("https://www.ncbi.nlm.nih.gov/gene/?term=112407","112407")</f>
        <v>112407</v>
      </c>
      <c r="E101" t="s">
        <v>19</v>
      </c>
      <c r="F101">
        <v>2662</v>
      </c>
      <c r="G101" s="3">
        <v>-5.99</v>
      </c>
      <c r="H101" s="3">
        <f t="shared" si="1"/>
        <v>5.99</v>
      </c>
      <c r="I101" s="4">
        <v>0</v>
      </c>
      <c r="J101" s="3">
        <v>2564.63</v>
      </c>
      <c r="K101" s="3">
        <v>15539.01</v>
      </c>
      <c r="L101" s="5">
        <v>2315.4</v>
      </c>
      <c r="M101" s="5">
        <v>3197.9</v>
      </c>
      <c r="N101" s="5">
        <v>2180.6999999999998</v>
      </c>
      <c r="O101" s="5">
        <v>16344.7</v>
      </c>
      <c r="P101" s="5">
        <v>14783.2</v>
      </c>
      <c r="Q101" s="5">
        <v>15489.1</v>
      </c>
    </row>
    <row r="102" spans="1:17" x14ac:dyDescent="0.2">
      <c r="A102" t="s">
        <v>319</v>
      </c>
      <c r="B102" t="s">
        <v>320</v>
      </c>
      <c r="C102" t="s">
        <v>321</v>
      </c>
      <c r="D102" s="2" t="str">
        <f>HYPERLINK("https://www.ncbi.nlm.nih.gov/gene/?term=NA","NA")</f>
        <v>NA</v>
      </c>
      <c r="E102" t="s">
        <v>322</v>
      </c>
      <c r="F102">
        <v>3121</v>
      </c>
      <c r="G102" s="3">
        <v>-5.97</v>
      </c>
      <c r="H102" s="3">
        <f t="shared" si="1"/>
        <v>5.97</v>
      </c>
      <c r="I102" s="4">
        <v>0</v>
      </c>
      <c r="J102" s="3">
        <v>12.29</v>
      </c>
      <c r="K102" s="3">
        <v>78.77</v>
      </c>
      <c r="L102" s="5">
        <v>14.3</v>
      </c>
      <c r="M102" s="5">
        <v>10.6</v>
      </c>
      <c r="N102" s="5">
        <v>12</v>
      </c>
      <c r="O102" s="5">
        <v>62.8</v>
      </c>
      <c r="P102" s="5">
        <v>85.1</v>
      </c>
      <c r="Q102" s="5">
        <v>88.4</v>
      </c>
    </row>
  </sheetData>
  <conditionalFormatting sqref="G3:H102">
    <cfRule type="colorScale" priority="1">
      <colorScale>
        <cfvo type="num" val="-50"/>
        <cfvo type="num" val="0"/>
        <cfvo type="num" val="50"/>
        <color rgb="FF00FF00"/>
        <color rgb="FFFFFFFF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Th17 WTvsKO DEG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2019-10-14T23:58:30Z</dcterms:created>
  <dcterms:modified xsi:type="dcterms:W3CDTF">2019-11-25T21:34:52Z</dcterms:modified>
</cp:coreProperties>
</file>