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binary" PartName="/xl/metadata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ARAM1 TAPdata_Table" sheetId="1" r:id="rId4"/>
    <sheet state="visible" name="TOGARAM1_TAPdata_ListByExp" sheetId="2" r:id="rId5"/>
  </sheets>
  <definedNames/>
  <calcPr/>
  <extLst>
    <ext uri="GoogleSheetsCustomDataVersion1">
      <go:sheetsCustomData xmlns:go="http://customooxmlschemas.google.com/" r:id="rId6" roundtripDataSignature="AMtx7mgbTljwHluSaRR3nuVbCUl4y7S5sg=="/>
    </ext>
  </extLst>
</workbook>
</file>

<file path=xl/sharedStrings.xml><?xml version="1.0" encoding="utf-8"?>
<sst xmlns="http://schemas.openxmlformats.org/spreadsheetml/2006/main" count="2699" uniqueCount="1428">
  <si>
    <t>Symbol</t>
  </si>
  <si>
    <t>Entrez Gene Full Name</t>
  </si>
  <si>
    <t>EntrezGeneID</t>
  </si>
  <si>
    <t>EntrezGene</t>
  </si>
  <si>
    <t>UniProt Accession</t>
  </si>
  <si>
    <t>proteinID</t>
  </si>
  <si>
    <t>unique peptides</t>
  </si>
  <si>
    <t>sequence coverage</t>
  </si>
  <si>
    <t>UniquePeptideCount</t>
  </si>
  <si>
    <t>ProteinSequenceCoverage</t>
  </si>
  <si>
    <t>TAPexperimentID</t>
  </si>
  <si>
    <t>PMID_27173435_TAPbaitCount</t>
  </si>
  <si>
    <t>unique peptides2</t>
  </si>
  <si>
    <t>sequence coverage2</t>
  </si>
  <si>
    <t>unique peptides3</t>
  </si>
  <si>
    <t>sequence coverage3</t>
  </si>
  <si>
    <t>acetyl-CoA carboxylase alpha</t>
  </si>
  <si>
    <t>NTAP_TOGARAM1_exp1095_pepcount</t>
  </si>
  <si>
    <t>NTAP_TOGARAM1_exp1095_seq_cov</t>
  </si>
  <si>
    <t>NTAP_TOGARAM1_exp1097_pepcount</t>
  </si>
  <si>
    <t>NTAP_TOGARAM1_exp1097_seq_cov</t>
  </si>
  <si>
    <t>Q13085</t>
  </si>
  <si>
    <t>NTAP_TOGARAM1_exp1101_pepcount</t>
  </si>
  <si>
    <t>0.0993</t>
  </si>
  <si>
    <t>NTAP_TOGARAM1_exp1101_seq_cov</t>
  </si>
  <si>
    <t>ACLY</t>
  </si>
  <si>
    <t>ATP citrate lyase</t>
  </si>
  <si>
    <t>P53396</t>
  </si>
  <si>
    <t>apoptosis inducing factor mitochondria associated 1</t>
  </si>
  <si>
    <t>O95831</t>
  </si>
  <si>
    <t>0.0734</t>
  </si>
  <si>
    <t>AHCY</t>
  </si>
  <si>
    <t>adenosylhomocysteinase</t>
  </si>
  <si>
    <t>P23526</t>
  </si>
  <si>
    <t>AKAP8L</t>
  </si>
  <si>
    <t>A-kinase anchoring protein 8 like</t>
  </si>
  <si>
    <t>Q9ULX6</t>
  </si>
  <si>
    <t>ANK2</t>
  </si>
  <si>
    <t>ankyrin 2</t>
  </si>
  <si>
    <t>Q01484</t>
  </si>
  <si>
    <t>ANKRD28</t>
  </si>
  <si>
    <t>ankyrin repeat domain 28</t>
  </si>
  <si>
    <t>O15084</t>
  </si>
  <si>
    <t>AP3M1</t>
  </si>
  <si>
    <t>adaptor related protein complex 3 subunit mu 1</t>
  </si>
  <si>
    <t>Q9Y2T2</t>
  </si>
  <si>
    <t>BAG1</t>
  </si>
  <si>
    <t>BCL2 associated athanogene 1</t>
  </si>
  <si>
    <t>Q99933</t>
  </si>
  <si>
    <t>BSG</t>
  </si>
  <si>
    <t>basigin (Ok blood group)</t>
  </si>
  <si>
    <t>P35613</t>
  </si>
  <si>
    <t>C1QBP</t>
  </si>
  <si>
    <t>albumin</t>
  </si>
  <si>
    <t>complement C1q binding protein</t>
  </si>
  <si>
    <t>Q07021</t>
  </si>
  <si>
    <t>P02768</t>
  </si>
  <si>
    <t>0.064</t>
  </si>
  <si>
    <t>CAP1</t>
  </si>
  <si>
    <t>cyclase associated actin cytoskeleton regulatory protein 1</t>
  </si>
  <si>
    <t>Q01518</t>
  </si>
  <si>
    <t>annexin A2</t>
  </si>
  <si>
    <t>CDC37</t>
  </si>
  <si>
    <t>cell division cycle 37</t>
  </si>
  <si>
    <t>P07355</t>
  </si>
  <si>
    <t>Q16543</t>
  </si>
  <si>
    <t>0.0531</t>
  </si>
  <si>
    <t>CEP104</t>
  </si>
  <si>
    <t>centrosomal protein 104</t>
  </si>
  <si>
    <t>adaptor related protein complex 3 subunit delta 1</t>
  </si>
  <si>
    <t>O60308</t>
  </si>
  <si>
    <t>O14617</t>
  </si>
  <si>
    <t>0.0208</t>
  </si>
  <si>
    <t>CKB</t>
  </si>
  <si>
    <t>creatine kinase B</t>
  </si>
  <si>
    <t>P12277</t>
  </si>
  <si>
    <t>armadillo repeat containing 9</t>
  </si>
  <si>
    <t>Q7Z3E5</t>
  </si>
  <si>
    <t>0.381</t>
  </si>
  <si>
    <t>COA7</t>
  </si>
  <si>
    <t>cytochrome c oxidase assembly factor 7 (putative)</t>
  </si>
  <si>
    <t>Q96BR5</t>
  </si>
  <si>
    <t>ATPase Na+/K+ transporting subunit alpha 1</t>
  </si>
  <si>
    <t>COL24A1</t>
  </si>
  <si>
    <t>P05023</t>
  </si>
  <si>
    <t>collagen type XXIV alpha 1 chain</t>
  </si>
  <si>
    <t>0.0215</t>
  </si>
  <si>
    <t>Q17RW2</t>
  </si>
  <si>
    <t>BCL2 associated athanogene 2</t>
  </si>
  <si>
    <t>O95816</t>
  </si>
  <si>
    <t>COPE</t>
  </si>
  <si>
    <t>coatomer protein complex subunit epsilon</t>
  </si>
  <si>
    <t>0.133</t>
  </si>
  <si>
    <t>O14579</t>
  </si>
  <si>
    <t>carbamoyl-phosphate synthetase 2, aspartate transcarbamylase, and dihydroorotase</t>
  </si>
  <si>
    <t>P27708</t>
  </si>
  <si>
    <t>0.0148</t>
  </si>
  <si>
    <t>CTU1</t>
  </si>
  <si>
    <t>cytosolic thiouridylase subunit 1</t>
  </si>
  <si>
    <t>calnexin</t>
  </si>
  <si>
    <t>Q7Z7A3</t>
  </si>
  <si>
    <t>P27824</t>
  </si>
  <si>
    <t>0.0422</t>
  </si>
  <si>
    <t>caspase 14</t>
  </si>
  <si>
    <t>CUL3</t>
  </si>
  <si>
    <t>cullin 3</t>
  </si>
  <si>
    <t>P31944</t>
  </si>
  <si>
    <t>Q13618</t>
  </si>
  <si>
    <t>0.252</t>
  </si>
  <si>
    <t>DNAJA3</t>
  </si>
  <si>
    <t>DnaJ heat shock protein family (Hsp40) member A3</t>
  </si>
  <si>
    <t>Q96EY1</t>
  </si>
  <si>
    <t>cyclin A2</t>
  </si>
  <si>
    <t>P20248</t>
  </si>
  <si>
    <t>0.167</t>
  </si>
  <si>
    <t>EEF1B2</t>
  </si>
  <si>
    <t>eukaryotic translation elongation factor 1 beta 2</t>
  </si>
  <si>
    <t>P24534</t>
  </si>
  <si>
    <t>chaperonin containing TCP1 subunit 3</t>
  </si>
  <si>
    <t>P49368</t>
  </si>
  <si>
    <t>0.0404</t>
  </si>
  <si>
    <t>ELOB</t>
  </si>
  <si>
    <t>elongin B</t>
  </si>
  <si>
    <t>Q15370</t>
  </si>
  <si>
    <t>ENO1</t>
  </si>
  <si>
    <t>enolase 1</t>
  </si>
  <si>
    <t>P06733</t>
  </si>
  <si>
    <t>FAM192A</t>
  </si>
  <si>
    <t>family with sequence similarity 192 member A</t>
  </si>
  <si>
    <t>Q9GZU8</t>
  </si>
  <si>
    <t>chaperonin containing TCP1 subunit 4</t>
  </si>
  <si>
    <t>P50991</t>
  </si>
  <si>
    <t>0.0371</t>
  </si>
  <si>
    <t>FASN</t>
  </si>
  <si>
    <t>chaperonin containing TCP1 subunit 5</t>
  </si>
  <si>
    <t>P48643</t>
  </si>
  <si>
    <t>fatty acid synthase</t>
  </si>
  <si>
    <t>0.0647</t>
  </si>
  <si>
    <t>P49327</t>
  </si>
  <si>
    <t>chaperonin containing TCP1 subunit 6A</t>
  </si>
  <si>
    <t>P40227</t>
  </si>
  <si>
    <t>0.0546</t>
  </si>
  <si>
    <t>GID8</t>
  </si>
  <si>
    <t>GID complex subunit 8 homolog</t>
  </si>
  <si>
    <t>chaperonin containing TCP1 subunit 8</t>
  </si>
  <si>
    <t>Q9NWU2</t>
  </si>
  <si>
    <t>P50990</t>
  </si>
  <si>
    <t>0.0748</t>
  </si>
  <si>
    <t>cyclin dependent kinase 1</t>
  </si>
  <si>
    <t>P06493</t>
  </si>
  <si>
    <t>0.202</t>
  </si>
  <si>
    <t>GLUD1</t>
  </si>
  <si>
    <t>glutamate dehydrogenase 1</t>
  </si>
  <si>
    <t>P00367</t>
  </si>
  <si>
    <t>cyclin dependent kinase 2</t>
  </si>
  <si>
    <t>P24941</t>
  </si>
  <si>
    <t>HRNR</t>
  </si>
  <si>
    <t>0.302</t>
  </si>
  <si>
    <t>hornerin</t>
  </si>
  <si>
    <t>Q86YZ3</t>
  </si>
  <si>
    <t>HSD17B10</t>
  </si>
  <si>
    <t>hydroxysteroid 17-beta dehydrogenase 10</t>
  </si>
  <si>
    <t>Q99714</t>
  </si>
  <si>
    <t>HSPB11</t>
  </si>
  <si>
    <t>0.126</t>
  </si>
  <si>
    <t>heat shock protein family B (small) member 11</t>
  </si>
  <si>
    <t>Q9Y547</t>
  </si>
  <si>
    <t>IFT22</t>
  </si>
  <si>
    <t>carboxypeptidase vitellogenic like</t>
  </si>
  <si>
    <t>intraflagellar transport 22</t>
  </si>
  <si>
    <t>Q9H7X7</t>
  </si>
  <si>
    <t>Q9H3G5</t>
  </si>
  <si>
    <t>0.0441</t>
  </si>
  <si>
    <t>IGF2R</t>
  </si>
  <si>
    <t>insulin like growth factor 2 receptor</t>
  </si>
  <si>
    <t>cystatin A</t>
  </si>
  <si>
    <t>P11717</t>
  </si>
  <si>
    <t>P01040</t>
  </si>
  <si>
    <t>0.592</t>
  </si>
  <si>
    <t>ITFG2</t>
  </si>
  <si>
    <t>integrin alpha FG-GAP repeat containing 2</t>
  </si>
  <si>
    <t>Q969R8</t>
  </si>
  <si>
    <t>damage specific DNA binding protein 1</t>
  </si>
  <si>
    <t>Q16531</t>
  </si>
  <si>
    <t>0.125</t>
  </si>
  <si>
    <t>KCTD12</t>
  </si>
  <si>
    <t>potassium channel tetramerization domain containing 12</t>
  </si>
  <si>
    <t>Q96CX2</t>
  </si>
  <si>
    <t>DnaJ heat shock protein family (Hsp40) member C16</t>
  </si>
  <si>
    <t>Q9Y2G8</t>
  </si>
  <si>
    <t>KCTD17</t>
  </si>
  <si>
    <t>0.0409</t>
  </si>
  <si>
    <t>potassium channel tetramerization domain containing 17</t>
  </si>
  <si>
    <t>Q8N5Z5</t>
  </si>
  <si>
    <t>desmoglein 1</t>
  </si>
  <si>
    <t>Q02413</t>
  </si>
  <si>
    <t>KLHL13</t>
  </si>
  <si>
    <t>0.0381</t>
  </si>
  <si>
    <t>kelch like family member 13</t>
  </si>
  <si>
    <t>Q9P2N7</t>
  </si>
  <si>
    <t>desmoplakin</t>
  </si>
  <si>
    <t>P15924</t>
  </si>
  <si>
    <t>KPNA2</t>
  </si>
  <si>
    <t>karyopherin subunit alpha 2</t>
  </si>
  <si>
    <t>0.0251</t>
  </si>
  <si>
    <t>P52292</t>
  </si>
  <si>
    <t>eukaryotic translation initiation factor 4B</t>
  </si>
  <si>
    <t>P23588</t>
  </si>
  <si>
    <t>0.072</t>
  </si>
  <si>
    <t>KRT13</t>
  </si>
  <si>
    <t>keratin 13</t>
  </si>
  <si>
    <t>P13646</t>
  </si>
  <si>
    <t>F-box protein 3</t>
  </si>
  <si>
    <t>Q9UK99</t>
  </si>
  <si>
    <t>0.219</t>
  </si>
  <si>
    <t>KRT82</t>
  </si>
  <si>
    <t>keratin 82</t>
  </si>
  <si>
    <t>Q9NSB4</t>
  </si>
  <si>
    <t>F-box and WD repeat domain containing 11</t>
  </si>
  <si>
    <t>Q9UKB1</t>
  </si>
  <si>
    <t>LANCL1</t>
  </si>
  <si>
    <t>LanC like 1</t>
  </si>
  <si>
    <t>0.12</t>
  </si>
  <si>
    <t>O43813</t>
  </si>
  <si>
    <t>filaggrin family member 2</t>
  </si>
  <si>
    <t>Q5D862</t>
  </si>
  <si>
    <t>0.033</t>
  </si>
  <si>
    <t>LARS</t>
  </si>
  <si>
    <t>leucyl-tRNA synthetase</t>
  </si>
  <si>
    <t>Q9P2J5</t>
  </si>
  <si>
    <t>glyceraldehyde-3-phosphate dehydrogenase</t>
  </si>
  <si>
    <t>P04406</t>
  </si>
  <si>
    <t>0.11</t>
  </si>
  <si>
    <t>GrpE like 1, mitochondrial</t>
  </si>
  <si>
    <t>Q9HAV7</t>
  </si>
  <si>
    <t>MAD2L1</t>
  </si>
  <si>
    <t>0.18</t>
  </si>
  <si>
    <t>mitotic arrest deficient 2 like 1</t>
  </si>
  <si>
    <t>Q13257</t>
  </si>
  <si>
    <t>holocytochrome c synthase</t>
  </si>
  <si>
    <t>P53701</t>
  </si>
  <si>
    <t>0.366</t>
  </si>
  <si>
    <t>MCCC1</t>
  </si>
  <si>
    <t>methylcrotonoyl-CoA carboxylase 1</t>
  </si>
  <si>
    <t>Q96RQ3</t>
  </si>
  <si>
    <t>heat shock protein 90 alpha family class A member 1</t>
  </si>
  <si>
    <t>P07900</t>
  </si>
  <si>
    <t>0.056</t>
  </si>
  <si>
    <t>MCM6</t>
  </si>
  <si>
    <t>minichromosome maintenance complex component 6</t>
  </si>
  <si>
    <t>Q14566</t>
  </si>
  <si>
    <t>heat shock protein family A (Hsp70) member 1B</t>
  </si>
  <si>
    <t>P0DMV8</t>
  </si>
  <si>
    <t>0.727</t>
  </si>
  <si>
    <t>P0DMV9</t>
  </si>
  <si>
    <t>MCM7</t>
  </si>
  <si>
    <t>minichromosome maintenance complex component 7</t>
  </si>
  <si>
    <t>P33993</t>
  </si>
  <si>
    <t>heat shock protein family A (Hsp70) member 1 like</t>
  </si>
  <si>
    <t>P34931</t>
  </si>
  <si>
    <t>0.34</t>
  </si>
  <si>
    <t>NME1</t>
  </si>
  <si>
    <t>NME/NM23 nucleoside diphosphate kinase 1</t>
  </si>
  <si>
    <t>P15531</t>
  </si>
  <si>
    <t>heat shock protein family A (Hsp70) member 2</t>
  </si>
  <si>
    <t>P54652</t>
  </si>
  <si>
    <t>0.233</t>
  </si>
  <si>
    <t>NT5DC2</t>
  </si>
  <si>
    <t>heat shock protein family A (Hsp70) member 4</t>
  </si>
  <si>
    <t>5'-nucleotidase domain containing 2</t>
  </si>
  <si>
    <t>P34932</t>
  </si>
  <si>
    <t>Q9H857</t>
  </si>
  <si>
    <t>0.369</t>
  </si>
  <si>
    <t>heat shock protein family A (Hsp70) member 4 like</t>
  </si>
  <si>
    <t>O95757</t>
  </si>
  <si>
    <t>PC</t>
  </si>
  <si>
    <t>pyruvate carboxylase</t>
  </si>
  <si>
    <t>P11498</t>
  </si>
  <si>
    <t>0.247</t>
  </si>
  <si>
    <t>heat shock protein family A (Hsp70) member 5</t>
  </si>
  <si>
    <t>P11021</t>
  </si>
  <si>
    <t>0.593</t>
  </si>
  <si>
    <t>PLD3</t>
  </si>
  <si>
    <t>phospholipase D family member 3</t>
  </si>
  <si>
    <t>Q8IV08</t>
  </si>
  <si>
    <t>heat shock protein family A (Hsp70) member 6</t>
  </si>
  <si>
    <t>P17066</t>
  </si>
  <si>
    <t>0.303</t>
  </si>
  <si>
    <t>PLK1</t>
  </si>
  <si>
    <t>polo like kinase 1</t>
  </si>
  <si>
    <t>heat shock protein family A (Hsp70) member 8</t>
  </si>
  <si>
    <t>P11142</t>
  </si>
  <si>
    <t>P53350</t>
  </si>
  <si>
    <t>0.61</t>
  </si>
  <si>
    <t>heat shock protein family A (Hsp70) member 9</t>
  </si>
  <si>
    <t>POLR2B</t>
  </si>
  <si>
    <t>RNA polymerase II subunit B</t>
  </si>
  <si>
    <t>P38646</t>
  </si>
  <si>
    <t>P30876</t>
  </si>
  <si>
    <t>0.551</t>
  </si>
  <si>
    <t>PSMB4</t>
  </si>
  <si>
    <t>proteasome subunit beta 4</t>
  </si>
  <si>
    <t>P28070</t>
  </si>
  <si>
    <t>heat shock protein family D (Hsp60) member 1</t>
  </si>
  <si>
    <t>P10809</t>
  </si>
  <si>
    <t>0.0279</t>
  </si>
  <si>
    <t>PSMC5</t>
  </si>
  <si>
    <t>proteasome 26S subunit, ATPase 5</t>
  </si>
  <si>
    <t>P62195</t>
  </si>
  <si>
    <t>heat shock protein family H (Hsp110) member 1</t>
  </si>
  <si>
    <t>PSMD1</t>
  </si>
  <si>
    <t>Q92598</t>
  </si>
  <si>
    <t>proteasome 26S subunit, non-ATPase 1</t>
  </si>
  <si>
    <t>Q99460</t>
  </si>
  <si>
    <t>0.259</t>
  </si>
  <si>
    <t>PSMD13</t>
  </si>
  <si>
    <t>proteasome 26S subunit, non-ATPase 13</t>
  </si>
  <si>
    <t>insulin receptor substrate 4</t>
  </si>
  <si>
    <t>Q9UNM6</t>
  </si>
  <si>
    <t>O14654</t>
  </si>
  <si>
    <t>0.035</t>
  </si>
  <si>
    <t>PSMD14</t>
  </si>
  <si>
    <t>proteasome 26S subunit, non-ATPase 14</t>
  </si>
  <si>
    <t>O00487</t>
  </si>
  <si>
    <t>0.087</t>
  </si>
  <si>
    <t>PSMD2</t>
  </si>
  <si>
    <t>proteasome 26S subunit, non-ATPase 2</t>
  </si>
  <si>
    <t>Q13200</t>
  </si>
  <si>
    <t>keratinocyte proline rich protein</t>
  </si>
  <si>
    <t>PSMD3</t>
  </si>
  <si>
    <t>proteasome 26S subunit, non-ATPase 3</t>
  </si>
  <si>
    <t>Q5T749</t>
  </si>
  <si>
    <t>O43242</t>
  </si>
  <si>
    <t>0.0311</t>
  </si>
  <si>
    <t>PSMD7</t>
  </si>
  <si>
    <t>proteasome 26S subunit, non-ATPase 7</t>
  </si>
  <si>
    <t>keratin 1</t>
  </si>
  <si>
    <t>P51665</t>
  </si>
  <si>
    <t>P04264</t>
  </si>
  <si>
    <t>0.606</t>
  </si>
  <si>
    <t>PSMD8</t>
  </si>
  <si>
    <t>proteasome 26S subunit, non-ATPase 8</t>
  </si>
  <si>
    <t>P48556</t>
  </si>
  <si>
    <t>keratin 10</t>
  </si>
  <si>
    <t>RBBP4</t>
  </si>
  <si>
    <t>P13645</t>
  </si>
  <si>
    <t>RB binding protein 4, chromatin remodeling factor</t>
  </si>
  <si>
    <t>Q09028</t>
  </si>
  <si>
    <t>0.538</t>
  </si>
  <si>
    <t>SET</t>
  </si>
  <si>
    <t>SET nuclear proto-oncogene</t>
  </si>
  <si>
    <t>Q01105</t>
  </si>
  <si>
    <t>keratin 14</t>
  </si>
  <si>
    <t>P02533</t>
  </si>
  <si>
    <t>0.396</t>
  </si>
  <si>
    <t>SLC25A3</t>
  </si>
  <si>
    <t>solute carrier family 25 member 3</t>
  </si>
  <si>
    <t>Q00325</t>
  </si>
  <si>
    <t>keratin 16</t>
  </si>
  <si>
    <t>P08779</t>
  </si>
  <si>
    <t>SSR1</t>
  </si>
  <si>
    <t>signal sequence receptor subunit 1</t>
  </si>
  <si>
    <t>0.304</t>
  </si>
  <si>
    <t>P43307</t>
  </si>
  <si>
    <t>keratin 17</t>
  </si>
  <si>
    <t>TAB1</t>
  </si>
  <si>
    <t>TGF-beta activated kinase 1 (MAP3K7) binding protein 1</t>
  </si>
  <si>
    <t>Q04695</t>
  </si>
  <si>
    <t>Q15750</t>
  </si>
  <si>
    <t>0.236</t>
  </si>
  <si>
    <t>TBC1D10C</t>
  </si>
  <si>
    <t>TBC1 domain family member 10C</t>
  </si>
  <si>
    <t>Q8IV04</t>
  </si>
  <si>
    <t>TIMM50</t>
  </si>
  <si>
    <t>keratin 2</t>
  </si>
  <si>
    <t>translocase of inner mitochondrial membrane 50</t>
  </si>
  <si>
    <t>P35908</t>
  </si>
  <si>
    <t>Q3ZCQ8</t>
  </si>
  <si>
    <t>0.674</t>
  </si>
  <si>
    <t>TRIM28</t>
  </si>
  <si>
    <t>tripartite motif containing 28</t>
  </si>
  <si>
    <t>keratin 5</t>
  </si>
  <si>
    <t>Q13263</t>
  </si>
  <si>
    <t>P13647</t>
  </si>
  <si>
    <t>0.373</t>
  </si>
  <si>
    <t>USP15</t>
  </si>
  <si>
    <t>ubiquitin specific peptidase 15</t>
  </si>
  <si>
    <t>Q9Y4E8</t>
  </si>
  <si>
    <t>USP9Y</t>
  </si>
  <si>
    <t>keratin 6A</t>
  </si>
  <si>
    <t>ubiquitin specific peptidase 9 Y-linked</t>
  </si>
  <si>
    <t>P02538</t>
  </si>
  <si>
    <t>O00507</t>
  </si>
  <si>
    <t>0.298</t>
  </si>
  <si>
    <t>VCP</t>
  </si>
  <si>
    <t>valosin containing protein</t>
  </si>
  <si>
    <t>P55072</t>
  </si>
  <si>
    <t>keratin 77</t>
  </si>
  <si>
    <t>Q7Z794</t>
  </si>
  <si>
    <t>0.102</t>
  </si>
  <si>
    <t>WDTC1</t>
  </si>
  <si>
    <t>WD and tetratricopeptide repeats 1</t>
  </si>
  <si>
    <t>Q8N5D0</t>
  </si>
  <si>
    <t>XRCC6</t>
  </si>
  <si>
    <t>X-ray repair cross complementing 6</t>
  </si>
  <si>
    <t>keratin 78</t>
  </si>
  <si>
    <t>P12956</t>
  </si>
  <si>
    <t>Q8N1N4</t>
  </si>
  <si>
    <t>0.0442</t>
  </si>
  <si>
    <t>ALB</t>
  </si>
  <si>
    <t>keratin 9</t>
  </si>
  <si>
    <t>P35527</t>
  </si>
  <si>
    <t>0.567</t>
  </si>
  <si>
    <t>galectin 7B</t>
  </si>
  <si>
    <t>P47929</t>
  </si>
  <si>
    <t>0.184</t>
  </si>
  <si>
    <t>ANKFY1</t>
  </si>
  <si>
    <t>ankyrin repeat and FYVE domain containing 1</t>
  </si>
  <si>
    <t>LDL receptor related protein 4</t>
  </si>
  <si>
    <t>Q9P2R3</t>
  </si>
  <si>
    <t>O75096</t>
  </si>
  <si>
    <t>0.0157</t>
  </si>
  <si>
    <t>propionyl-CoA carboxylase subunit alpha</t>
  </si>
  <si>
    <t>AP3S1</t>
  </si>
  <si>
    <t>P05165</t>
  </si>
  <si>
    <t>adaptor related protein complex 3 subunit sigma 1</t>
  </si>
  <si>
    <t>0.0288</t>
  </si>
  <si>
    <t>Q92572</t>
  </si>
  <si>
    <t>propionyl-CoA carboxylase subunit beta</t>
  </si>
  <si>
    <t>ARCN1</t>
  </si>
  <si>
    <t>archain 1</t>
  </si>
  <si>
    <t>P05166</t>
  </si>
  <si>
    <t>P48444</t>
  </si>
  <si>
    <t>0.0835</t>
  </si>
  <si>
    <t>ATP1A1</t>
  </si>
  <si>
    <t>phosphoglycerate dehydrogenase</t>
  </si>
  <si>
    <t>O43175</t>
  </si>
  <si>
    <t>0.0844</t>
  </si>
  <si>
    <t>BABAM2</t>
  </si>
  <si>
    <t>BRISC and BRCA1 A complex member 2</t>
  </si>
  <si>
    <t>Q9NXR7</t>
  </si>
  <si>
    <t>protein phosphatase 2 catalytic subunit alpha</t>
  </si>
  <si>
    <t>P67775</t>
  </si>
  <si>
    <t>BAG2</t>
  </si>
  <si>
    <t>0.424</t>
  </si>
  <si>
    <t>BAG5</t>
  </si>
  <si>
    <t>BCL2 associated athanogene 5</t>
  </si>
  <si>
    <t>protein phosphatase 2 scaffold subunit Aalpha</t>
  </si>
  <si>
    <t>Q9UL15</t>
  </si>
  <si>
    <t>P30153</t>
  </si>
  <si>
    <t>0.324</t>
  </si>
  <si>
    <t>COPZ1</t>
  </si>
  <si>
    <t>coatomer protein complex subunit zeta 1</t>
  </si>
  <si>
    <t>P61923</t>
  </si>
  <si>
    <t>protein phosphatase 2 scaffold subunit Abeta</t>
  </si>
  <si>
    <t>P30154</t>
  </si>
  <si>
    <t>0.168</t>
  </si>
  <si>
    <t>protein phosphatase 2 regulatory subunit Balpha</t>
  </si>
  <si>
    <t>P63151</t>
  </si>
  <si>
    <t>0.461</t>
  </si>
  <si>
    <t>DCAF11</t>
  </si>
  <si>
    <t>DDB1 and CUL4 associated factor 11</t>
  </si>
  <si>
    <t>Q8TEB1</t>
  </si>
  <si>
    <t>protein phosphatase 2 regulatory subunit Bdelta</t>
  </si>
  <si>
    <t>Q66LE6</t>
  </si>
  <si>
    <t>0.19</t>
  </si>
  <si>
    <t>DCAF5</t>
  </si>
  <si>
    <t>peroxiredoxin 1</t>
  </si>
  <si>
    <t>DDB1 and CUL4 associated factor 5</t>
  </si>
  <si>
    <t>Q96JK2</t>
  </si>
  <si>
    <t>Q06830</t>
  </si>
  <si>
    <t>0.221</t>
  </si>
  <si>
    <t>EEF1D</t>
  </si>
  <si>
    <t>eukaryotic translation elongation factor 1 delta</t>
  </si>
  <si>
    <t>P29692</t>
  </si>
  <si>
    <t>protein arginine methyltransferase 5</t>
  </si>
  <si>
    <t>O14744</t>
  </si>
  <si>
    <t>EIF3I</t>
  </si>
  <si>
    <t>0.137</t>
  </si>
  <si>
    <t>eukaryotic translation initiation factor 3 subunit I</t>
  </si>
  <si>
    <t>Q13347</t>
  </si>
  <si>
    <t>ELP1</t>
  </si>
  <si>
    <t>RuvB like AAA ATPase 1</t>
  </si>
  <si>
    <t>elongator complex protein 1</t>
  </si>
  <si>
    <t>O95163</t>
  </si>
  <si>
    <t>Q9Y265</t>
  </si>
  <si>
    <t>0.316</t>
  </si>
  <si>
    <t>FBXW8</t>
  </si>
  <si>
    <t>F-box and WD repeat domain containing 8</t>
  </si>
  <si>
    <t>Q8N3Y1</t>
  </si>
  <si>
    <t>RuvB like AAA ATPase 2</t>
  </si>
  <si>
    <t>Q9Y230</t>
  </si>
  <si>
    <t>0.173</t>
  </si>
  <si>
    <t>IFT46</t>
  </si>
  <si>
    <t>intraflagellar transport 46</t>
  </si>
  <si>
    <t>Q9NQC8</t>
  </si>
  <si>
    <t>serpin family B member 12</t>
  </si>
  <si>
    <t>IPO8</t>
  </si>
  <si>
    <t>importin 8</t>
  </si>
  <si>
    <t>Q96P63</t>
  </si>
  <si>
    <t>O15397</t>
  </si>
  <si>
    <t>0.0593</t>
  </si>
  <si>
    <t>KCTD5</t>
  </si>
  <si>
    <t>potassium channel tetramerization domain containing 5</t>
  </si>
  <si>
    <t>Q9NXV2</t>
  </si>
  <si>
    <t>splicing factor 3b subunit 3</t>
  </si>
  <si>
    <t>Q15393</t>
  </si>
  <si>
    <t>KLHL22</t>
  </si>
  <si>
    <t>kelch like family member 22</t>
  </si>
  <si>
    <t>Q53GT1</t>
  </si>
  <si>
    <t>S-phase kinase associated protein 1</t>
  </si>
  <si>
    <t>KRT5</t>
  </si>
  <si>
    <t>P63208</t>
  </si>
  <si>
    <t>solute carrier family 25 member 5</t>
  </si>
  <si>
    <t>P05141</t>
  </si>
  <si>
    <t>0.057</t>
  </si>
  <si>
    <t>sortilin 1</t>
  </si>
  <si>
    <t>Q99523</t>
  </si>
  <si>
    <t>0.0253</t>
  </si>
  <si>
    <t>MAPK3</t>
  </si>
  <si>
    <t>mitogen-activated protein kinase 3</t>
  </si>
  <si>
    <t>P27361</t>
  </si>
  <si>
    <t>PLBD2</t>
  </si>
  <si>
    <t>phospholipase B domain containing 2</t>
  </si>
  <si>
    <t>0.0804</t>
  </si>
  <si>
    <t>Q8NHP8</t>
  </si>
  <si>
    <t>POLDIP2</t>
  </si>
  <si>
    <t>DNA polymerase delta interacting protein 2</t>
  </si>
  <si>
    <t>Q9Y2S7</t>
  </si>
  <si>
    <t>STIP1 homology and U-box containing protein 1</t>
  </si>
  <si>
    <t>Q9UNE7</t>
  </si>
  <si>
    <t>0.112</t>
  </si>
  <si>
    <t>PPP2R3A</t>
  </si>
  <si>
    <t>protein phosphatase 2 regulatory subunit B''alpha</t>
  </si>
  <si>
    <t>Q06190</t>
  </si>
  <si>
    <t>PRDX2</t>
  </si>
  <si>
    <t>peroxiredoxin 2</t>
  </si>
  <si>
    <t>0.0314</t>
  </si>
  <si>
    <t>P32119</t>
  </si>
  <si>
    <t>t-complex 1</t>
  </si>
  <si>
    <t>P17987</t>
  </si>
  <si>
    <t>0.0737</t>
  </si>
  <si>
    <t>PSMA3</t>
  </si>
  <si>
    <t>proteasome subunit alpha 3</t>
  </si>
  <si>
    <t>P25788</t>
  </si>
  <si>
    <t>transglutaminase 3</t>
  </si>
  <si>
    <t>Q08188</t>
  </si>
  <si>
    <t>0.0289</t>
  </si>
  <si>
    <t>PSMC4</t>
  </si>
  <si>
    <t>proteasome 26S subunit, ATPase 4</t>
  </si>
  <si>
    <t>P43686</t>
  </si>
  <si>
    <t>PSMD11</t>
  </si>
  <si>
    <t>proteasome 26S subunit, non-ATPase 11</t>
  </si>
  <si>
    <t>O00231</t>
  </si>
  <si>
    <t>TOG array regulator of axonemal microtubules 1</t>
  </si>
  <si>
    <t>Q9Y4F4</t>
  </si>
  <si>
    <t>0.708</t>
  </si>
  <si>
    <t>RPS18</t>
  </si>
  <si>
    <t>ribosomal protein S18</t>
  </si>
  <si>
    <t>P62269</t>
  </si>
  <si>
    <t>tubulin alpha 1b</t>
  </si>
  <si>
    <t>P68363</t>
  </si>
  <si>
    <t>SCO1</t>
  </si>
  <si>
    <t>SCO cytochrome c oxidase assembly protein 1</t>
  </si>
  <si>
    <t>O75880</t>
  </si>
  <si>
    <t>0.262</t>
  </si>
  <si>
    <t>SCO2</t>
  </si>
  <si>
    <t>SCO cytochrome c oxidase assembly protein 2</t>
  </si>
  <si>
    <t>O43819</t>
  </si>
  <si>
    <t>SSBP1</t>
  </si>
  <si>
    <t>single stranded DNA binding protein 1</t>
  </si>
  <si>
    <t>tubulin beta class I</t>
  </si>
  <si>
    <t>Q04837</t>
  </si>
  <si>
    <t>P07437</t>
  </si>
  <si>
    <t>TRAF7</t>
  </si>
  <si>
    <t>TNF receptor associated factor 7</t>
  </si>
  <si>
    <t>0.383</t>
  </si>
  <si>
    <t>Q6Q0C0</t>
  </si>
  <si>
    <t>UBA52</t>
  </si>
  <si>
    <t>ubiquitin A-52 residue ribosomal protein fusion product 1</t>
  </si>
  <si>
    <t>P62987</t>
  </si>
  <si>
    <t>XRCC5</t>
  </si>
  <si>
    <t>X-ray repair cross complementing 5</t>
  </si>
  <si>
    <t>tubulin beta 4B class IVb</t>
  </si>
  <si>
    <t>P13010</t>
  </si>
  <si>
    <t>P68371</t>
  </si>
  <si>
    <t>ACTN1</t>
  </si>
  <si>
    <t>0.391</t>
  </si>
  <si>
    <t>actinin alpha 1</t>
  </si>
  <si>
    <t>P12814</t>
  </si>
  <si>
    <t>ANAPC4</t>
  </si>
  <si>
    <t>anaphase promoting complex subunit 4</t>
  </si>
  <si>
    <t>Q9UJX5</t>
  </si>
  <si>
    <t>thioredoxin</t>
  </si>
  <si>
    <t>BAG3</t>
  </si>
  <si>
    <t>BCL2 associated athanogene 3</t>
  </si>
  <si>
    <t>P10599</t>
  </si>
  <si>
    <t>O95817</t>
  </si>
  <si>
    <t>0.229</t>
  </si>
  <si>
    <t>CLUAP1</t>
  </si>
  <si>
    <t>clusterin associated protein 1</t>
  </si>
  <si>
    <t>Q96AJ1</t>
  </si>
  <si>
    <t>CPVL</t>
  </si>
  <si>
    <t>CUL2</t>
  </si>
  <si>
    <t>cullin 2</t>
  </si>
  <si>
    <t>Q13617</t>
  </si>
  <si>
    <t>DNAJA2</t>
  </si>
  <si>
    <t>DnaJ heat shock protein family (Hsp40) member A2</t>
  </si>
  <si>
    <t>O60884</t>
  </si>
  <si>
    <t>0.266</t>
  </si>
  <si>
    <t>ELOC</t>
  </si>
  <si>
    <t>elongin C</t>
  </si>
  <si>
    <t>Q15369</t>
  </si>
  <si>
    <t>ubiquitin specific peptidase 9 X-linked</t>
  </si>
  <si>
    <t>Q93008</t>
  </si>
  <si>
    <t>0.253</t>
  </si>
  <si>
    <t>WD repeat domain 26</t>
  </si>
  <si>
    <t>Q9H7D7</t>
  </si>
  <si>
    <t>0.0348</t>
  </si>
  <si>
    <t>EMD</t>
  </si>
  <si>
    <t>emerin</t>
  </si>
  <si>
    <t>WD repeat domain 77</t>
  </si>
  <si>
    <t>P50402</t>
  </si>
  <si>
    <t>Q9BQA1</t>
  </si>
  <si>
    <t>0.213</t>
  </si>
  <si>
    <t>GRPEL1</t>
  </si>
  <si>
    <t>HNRNPK</t>
  </si>
  <si>
    <t>heterogeneous nuclear ribonucleoprotein K</t>
  </si>
  <si>
    <t>P61978</t>
  </si>
  <si>
    <t>IFT20</t>
  </si>
  <si>
    <t>intraflagellar transport 20</t>
  </si>
  <si>
    <t>Q8IY31</t>
  </si>
  <si>
    <t>tyrosine 3-monooxygenase/tryptophan 5-monooxygenase activation protein epsilon</t>
  </si>
  <si>
    <t>P62258</t>
  </si>
  <si>
    <t>IFT52</t>
  </si>
  <si>
    <t>intraflagellar transport 52</t>
  </si>
  <si>
    <t>Q9Y366</t>
  </si>
  <si>
    <t>0.122</t>
  </si>
  <si>
    <t>IFT80</t>
  </si>
  <si>
    <t>intraflagellar transport 80</t>
  </si>
  <si>
    <t>Q9P2H3</t>
  </si>
  <si>
    <t>tyrosine 3-monooxygenase/tryptophan 5-monooxygenase activation protein gamma</t>
  </si>
  <si>
    <t>IMPDH2</t>
  </si>
  <si>
    <t>inosine monophosphate dehydrogenase 2</t>
  </si>
  <si>
    <t>P61981</t>
  </si>
  <si>
    <t>P12268</t>
  </si>
  <si>
    <t>0.162</t>
  </si>
  <si>
    <t>MYH9</t>
  </si>
  <si>
    <t>myosin heavy chain 9</t>
  </si>
  <si>
    <t>abraxas 2, BRISC complex subunit</t>
  </si>
  <si>
    <t>P35579</t>
  </si>
  <si>
    <t>Q15018</t>
  </si>
  <si>
    <t>0.231</t>
  </si>
  <si>
    <t>NDUFS1</t>
  </si>
  <si>
    <t>0.246</t>
  </si>
  <si>
    <t>NADH:ubiquinone oxidoreductase core subunit S1</t>
  </si>
  <si>
    <t>P28331</t>
  </si>
  <si>
    <t>NISCH</t>
  </si>
  <si>
    <t>nischarin</t>
  </si>
  <si>
    <t>Q9Y2I1</t>
  </si>
  <si>
    <t>0.0236</t>
  </si>
  <si>
    <t>PMPCB</t>
  </si>
  <si>
    <t>peptidase, mitochondrial processing beta subunit</t>
  </si>
  <si>
    <t>actin gamma 1</t>
  </si>
  <si>
    <t>O75439</t>
  </si>
  <si>
    <t>P63261</t>
  </si>
  <si>
    <t>0.352</t>
  </si>
  <si>
    <t>PPM1B</t>
  </si>
  <si>
    <t>protein phosphatase, Mg2+/Mn2+ dependent 1B</t>
  </si>
  <si>
    <t>O75688</t>
  </si>
  <si>
    <t>PPP6R3</t>
  </si>
  <si>
    <t>protein phosphatase 6 regulatory subunit 3</t>
  </si>
  <si>
    <t>0.0482</t>
  </si>
  <si>
    <t>Q5H9R7</t>
  </si>
  <si>
    <t>PSMC3</t>
  </si>
  <si>
    <t>0.0556</t>
  </si>
  <si>
    <t>proteasome 26S subunit, ATPase 3</t>
  </si>
  <si>
    <t>P17980</t>
  </si>
  <si>
    <t>adenosylhomocysteinase like 1</t>
  </si>
  <si>
    <t>O43865</t>
  </si>
  <si>
    <t>0.13</t>
  </si>
  <si>
    <t>PYCR2</t>
  </si>
  <si>
    <t>pyrroline-5-carboxylate reductase 2</t>
  </si>
  <si>
    <t>Q96C36</t>
  </si>
  <si>
    <t>0.248</t>
  </si>
  <si>
    <t>RPN1</t>
  </si>
  <si>
    <t>ribophorin I</t>
  </si>
  <si>
    <t>P04843</t>
  </si>
  <si>
    <t>0.0402</t>
  </si>
  <si>
    <t>SORT1</t>
  </si>
  <si>
    <t>TRAF3IP1</t>
  </si>
  <si>
    <t>TRAF3 interacting protein 1</t>
  </si>
  <si>
    <t>0.0476</t>
  </si>
  <si>
    <t>Q8TDR0</t>
  </si>
  <si>
    <t>TUBB</t>
  </si>
  <si>
    <t>anaphase promoting complex subunit 1</t>
  </si>
  <si>
    <t>Q9H1A4</t>
  </si>
  <si>
    <t>0.0869</t>
  </si>
  <si>
    <t>anaphase promoting complex subunit 2</t>
  </si>
  <si>
    <t>Q9UJX6</t>
  </si>
  <si>
    <t>UGGT1</t>
  </si>
  <si>
    <t>0.0693</t>
  </si>
  <si>
    <t>UDP-glucose glycoprotein glucosyltransferase 1</t>
  </si>
  <si>
    <t>Q9NYU2</t>
  </si>
  <si>
    <t>0.0619</t>
  </si>
  <si>
    <t>UPF3B</t>
  </si>
  <si>
    <t>anaphase promoting complex subunit 5</t>
  </si>
  <si>
    <t>UPF3B regulator of nonsense mediated mRNA decay</t>
  </si>
  <si>
    <t>Q9UJX4</t>
  </si>
  <si>
    <t>Q9BZI7</t>
  </si>
  <si>
    <t>0.00505</t>
  </si>
  <si>
    <t>0.0308</t>
  </si>
  <si>
    <t>YPEL5</t>
  </si>
  <si>
    <t>yippee like 5</t>
  </si>
  <si>
    <t>P62699</t>
  </si>
  <si>
    <t>YWHAB</t>
  </si>
  <si>
    <t>0.0361</t>
  </si>
  <si>
    <t>tyrosine 3-monooxygenase/tryptophan 5-monooxygenase activation protein beta</t>
  </si>
  <si>
    <t>P31946</t>
  </si>
  <si>
    <t>adaptor related protein complex 3 subunit beta 1</t>
  </si>
  <si>
    <t>YWHAG</t>
  </si>
  <si>
    <t>O00203</t>
  </si>
  <si>
    <t>0.075</t>
  </si>
  <si>
    <t>YWHAQ</t>
  </si>
  <si>
    <t>tyrosine 3-monooxygenase/tryptophan 5-monooxygenase activation protein theta</t>
  </si>
  <si>
    <t>P27348</t>
  </si>
  <si>
    <t>0.186</t>
  </si>
  <si>
    <t>YWHAZ</t>
  </si>
  <si>
    <t>tyrosine 3-monooxygenase/tryptophan 5-monooxygenase activation protein zeta</t>
  </si>
  <si>
    <t>P63104</t>
  </si>
  <si>
    <t>0.0694</t>
  </si>
  <si>
    <t>ANAPC2</t>
  </si>
  <si>
    <t>0.187</t>
  </si>
  <si>
    <t>0.0587</t>
  </si>
  <si>
    <t>BABAM1</t>
  </si>
  <si>
    <t>BRISC and BRCA1 A complex member 1</t>
  </si>
  <si>
    <t>Q9NWV8</t>
  </si>
  <si>
    <t>0.542</t>
  </si>
  <si>
    <t>BAG4</t>
  </si>
  <si>
    <t>BCL2 associated athanogene 4</t>
  </si>
  <si>
    <t>O95429</t>
  </si>
  <si>
    <t>BRCC3</t>
  </si>
  <si>
    <t>BRCA1/BRCA2-containing complex subunit 3</t>
  </si>
  <si>
    <t>P46736</t>
  </si>
  <si>
    <t>0.0401</t>
  </si>
  <si>
    <t>CDC23</t>
  </si>
  <si>
    <t>cell division cycle 23</t>
  </si>
  <si>
    <t>Q9UJX2</t>
  </si>
  <si>
    <t>0.179</t>
  </si>
  <si>
    <t>0.131</t>
  </si>
  <si>
    <t>0.0783</t>
  </si>
  <si>
    <t>DNAJC10</t>
  </si>
  <si>
    <t>DnaJ heat shock protein family (Hsp40) member C10</t>
  </si>
  <si>
    <t>0.123</t>
  </si>
  <si>
    <t>Q8IXB1</t>
  </si>
  <si>
    <t>HSPBP1</t>
  </si>
  <si>
    <t>HSPA (Hsp70) binding protein 1</t>
  </si>
  <si>
    <t>Q9NZL4</t>
  </si>
  <si>
    <t>0.0974</t>
  </si>
  <si>
    <t>IFT27</t>
  </si>
  <si>
    <t>intraflagellar transport 27</t>
  </si>
  <si>
    <t>Q9BW83</t>
  </si>
  <si>
    <t>0.118</t>
  </si>
  <si>
    <t>IFT88</t>
  </si>
  <si>
    <t>intraflagellar transport 88</t>
  </si>
  <si>
    <t>Q13099</t>
  </si>
  <si>
    <t>MAGED1</t>
  </si>
  <si>
    <t>0.0917</t>
  </si>
  <si>
    <t>MAGE family member D1</t>
  </si>
  <si>
    <t>Q9Y5V3</t>
  </si>
  <si>
    <t>0.174</t>
  </si>
  <si>
    <t>PAICS</t>
  </si>
  <si>
    <t>phosphoribosylaminoimidazole carboxylase and phosphoribosylaminoimidazolesuccinocarboxamide synthase</t>
  </si>
  <si>
    <t>P22234</t>
  </si>
  <si>
    <t>0.0727</t>
  </si>
  <si>
    <t>PCCA</t>
  </si>
  <si>
    <t>0.121</t>
  </si>
  <si>
    <t>PCCB</t>
  </si>
  <si>
    <t>PGRMC1</t>
  </si>
  <si>
    <t>progesterone receptor membrane component 1</t>
  </si>
  <si>
    <t>O00264</t>
  </si>
  <si>
    <t>0.147</t>
  </si>
  <si>
    <t>PRDX3</t>
  </si>
  <si>
    <t>peroxiredoxin 3</t>
  </si>
  <si>
    <t>P30048</t>
  </si>
  <si>
    <t>PYCR3</t>
  </si>
  <si>
    <t>pyrroline-5-carboxylate reductase 3</t>
  </si>
  <si>
    <t>0.0379</t>
  </si>
  <si>
    <t>Q53H96</t>
  </si>
  <si>
    <t>RANBP9</t>
  </si>
  <si>
    <t>RAN binding protein 9</t>
  </si>
  <si>
    <t>Q96S59</t>
  </si>
  <si>
    <t>0.269</t>
  </si>
  <si>
    <t>RCN2</t>
  </si>
  <si>
    <t>reticulocalbin 2</t>
  </si>
  <si>
    <t>Q14257</t>
  </si>
  <si>
    <t>SKP1</t>
  </si>
  <si>
    <t>TTC19</t>
  </si>
  <si>
    <t>tetratricopeptide repeat domain 19</t>
  </si>
  <si>
    <t>Q6DKK2</t>
  </si>
  <si>
    <t>chaperonin containing TCP1 subunit 2</t>
  </si>
  <si>
    <t>P78371</t>
  </si>
  <si>
    <t>TTC26</t>
  </si>
  <si>
    <t>tetratricopeptide repeat domain 26</t>
  </si>
  <si>
    <t>0.264</t>
  </si>
  <si>
    <t>A0AVF1</t>
  </si>
  <si>
    <t>WDR6</t>
  </si>
  <si>
    <t>WD repeat domain 6</t>
  </si>
  <si>
    <t>Q9NNW5</t>
  </si>
  <si>
    <t>YWHAH</t>
  </si>
  <si>
    <t>tyrosine 3-monooxygenase/tryptophan 5-monooxygenase activation protein eta</t>
  </si>
  <si>
    <t>Q04917</t>
  </si>
  <si>
    <t>0.235</t>
  </si>
  <si>
    <t>COPB1</t>
  </si>
  <si>
    <t>coatomer protein complex subunit beta 1</t>
  </si>
  <si>
    <t>P53618</t>
  </si>
  <si>
    <t>FBXO21</t>
  </si>
  <si>
    <t>F-box protein 21</t>
  </si>
  <si>
    <t>O94952</t>
  </si>
  <si>
    <t>KRT14</t>
  </si>
  <si>
    <t>0.276</t>
  </si>
  <si>
    <t>PHGDH</t>
  </si>
  <si>
    <t>PMPCA</t>
  </si>
  <si>
    <t>peptidase, mitochondrial processing alpha subunit</t>
  </si>
  <si>
    <t>Q10713</t>
  </si>
  <si>
    <t>PPP4C</t>
  </si>
  <si>
    <t>protein phosphatase 4 catalytic subunit</t>
  </si>
  <si>
    <t>P60510</t>
  </si>
  <si>
    <t>PRPF31</t>
  </si>
  <si>
    <t>pre-mRNA processing factor 31</t>
  </si>
  <si>
    <t>chaperonin containing TCP1 subunit 7</t>
  </si>
  <si>
    <t>Q8WWY3</t>
  </si>
  <si>
    <t>Q99832</t>
  </si>
  <si>
    <t>0.227</t>
  </si>
  <si>
    <t>STUB1</t>
  </si>
  <si>
    <t>0.349</t>
  </si>
  <si>
    <t>TTC30A</t>
  </si>
  <si>
    <t>tetratricopeptide repeat domain 30A</t>
  </si>
  <si>
    <t>Q86WT1</t>
  </si>
  <si>
    <t>ANAPC5</t>
  </si>
  <si>
    <t>0.109</t>
  </si>
  <si>
    <t>HSP90AA1</t>
  </si>
  <si>
    <t>0.0688</t>
  </si>
  <si>
    <t>0.522</t>
  </si>
  <si>
    <t>VWA8</t>
  </si>
  <si>
    <t>von Willebrand factor A domain containing 8</t>
  </si>
  <si>
    <t>A3KMH1</t>
  </si>
  <si>
    <t>WDR26</t>
  </si>
  <si>
    <t>0.0216</t>
  </si>
  <si>
    <t>0.0814</t>
  </si>
  <si>
    <t>WDR77</t>
  </si>
  <si>
    <t>ABRAXAS2</t>
  </si>
  <si>
    <t>AHCYL1</t>
  </si>
  <si>
    <t>0.116</t>
  </si>
  <si>
    <t>AP3B1</t>
  </si>
  <si>
    <t>0.0779</t>
  </si>
  <si>
    <t>CANX</t>
  </si>
  <si>
    <t>COPG1</t>
  </si>
  <si>
    <t>0.00525</t>
  </si>
  <si>
    <t>coatomer protein complex subunit gamma 1</t>
  </si>
  <si>
    <t>Q9Y678</t>
  </si>
  <si>
    <t>DNAJA1</t>
  </si>
  <si>
    <t>coatomer protein complex subunit alpha</t>
  </si>
  <si>
    <t>DnaJ heat shock protein family (Hsp40) member A1</t>
  </si>
  <si>
    <t>P53621</t>
  </si>
  <si>
    <t>P31689</t>
  </si>
  <si>
    <t>0.0964</t>
  </si>
  <si>
    <t>EEF1G</t>
  </si>
  <si>
    <t>eukaryotic translation elongation factor 1 gamma</t>
  </si>
  <si>
    <t>P26641</t>
  </si>
  <si>
    <t>0.0997</t>
  </si>
  <si>
    <t>MAEA</t>
  </si>
  <si>
    <t>macrophage erythroblast attacher</t>
  </si>
  <si>
    <t>coatomer protein complex subunit beta 2</t>
  </si>
  <si>
    <t>Q7L5Y9</t>
  </si>
  <si>
    <t>P35606</t>
  </si>
  <si>
    <t>0.141</t>
  </si>
  <si>
    <t>PPP2R1B</t>
  </si>
  <si>
    <t>PPP2R2D</t>
  </si>
  <si>
    <t>PRDX1</t>
  </si>
  <si>
    <t>0.254</t>
  </si>
  <si>
    <t>YWHAE</t>
  </si>
  <si>
    <t>0.0861</t>
  </si>
  <si>
    <t>0.069</t>
  </si>
  <si>
    <t>CCT7</t>
  </si>
  <si>
    <t>cullin 1</t>
  </si>
  <si>
    <t>COPA</t>
  </si>
  <si>
    <t>Q13616</t>
  </si>
  <si>
    <t>0.205</t>
  </si>
  <si>
    <t>CUL7</t>
  </si>
  <si>
    <t>cullin 7</t>
  </si>
  <si>
    <t>Q14999</t>
  </si>
  <si>
    <t>0.0564</t>
  </si>
  <si>
    <t>DNAJC16</t>
  </si>
  <si>
    <t>0.0312</t>
  </si>
  <si>
    <t>EIF4B</t>
  </si>
  <si>
    <t>0.0836</t>
  </si>
  <si>
    <t>FBXO3</t>
  </si>
  <si>
    <t>0.0641</t>
  </si>
  <si>
    <t>KLHL9</t>
  </si>
  <si>
    <t>kelch like family member 9</t>
  </si>
  <si>
    <t>Q9P2J3</t>
  </si>
  <si>
    <t>CCT2</t>
  </si>
  <si>
    <t>COPB2</t>
  </si>
  <si>
    <t>0.0297</t>
  </si>
  <si>
    <t>HSPA2</t>
  </si>
  <si>
    <t>DDB1 and CUL4 associated factor 8</t>
  </si>
  <si>
    <t>IFT81</t>
  </si>
  <si>
    <t>Q5TAQ9</t>
  </si>
  <si>
    <t>intraflagellar transport 81</t>
  </si>
  <si>
    <t>0.342</t>
  </si>
  <si>
    <t>Q8WYA0</t>
  </si>
  <si>
    <t>USP7</t>
  </si>
  <si>
    <t>ubiquitin specific peptidase 7</t>
  </si>
  <si>
    <t>Q93009</t>
  </si>
  <si>
    <t>AIFM1</t>
  </si>
  <si>
    <t>0.315</t>
  </si>
  <si>
    <t>CCNA2</t>
  </si>
  <si>
    <t>0.0947</t>
  </si>
  <si>
    <t>CCT3</t>
  </si>
  <si>
    <t>0.0625</t>
  </si>
  <si>
    <t>CUL1</t>
  </si>
  <si>
    <t>PRDX4</t>
  </si>
  <si>
    <t>peroxiredoxin 4</t>
  </si>
  <si>
    <t>Q13162</t>
  </si>
  <si>
    <t>TUBA1B</t>
  </si>
  <si>
    <t>ACTG1</t>
  </si>
  <si>
    <t>0.107</t>
  </si>
  <si>
    <t>CCT5</t>
  </si>
  <si>
    <t>0.171</t>
  </si>
  <si>
    <t>CDK1</t>
  </si>
  <si>
    <t>ANAPC1</t>
  </si>
  <si>
    <t>CCT6A</t>
  </si>
  <si>
    <t>HSP90AB1</t>
  </si>
  <si>
    <t>heat shock protein 90 alpha family class B member 1</t>
  </si>
  <si>
    <t>P08238</t>
  </si>
  <si>
    <t>0.163</t>
  </si>
  <si>
    <t>HSPA6</t>
  </si>
  <si>
    <t>0.2</t>
  </si>
  <si>
    <t>KRT2</t>
  </si>
  <si>
    <t>SF3B3</t>
  </si>
  <si>
    <t>0.136</t>
  </si>
  <si>
    <t>CCT4</t>
  </si>
  <si>
    <t>0.455</t>
  </si>
  <si>
    <t>FBXW11</t>
  </si>
  <si>
    <t>0.0368</t>
  </si>
  <si>
    <t>FLNA</t>
  </si>
  <si>
    <t>filamin A</t>
  </si>
  <si>
    <t>P21333</t>
  </si>
  <si>
    <t>0.224</t>
  </si>
  <si>
    <t>IFT74</t>
  </si>
  <si>
    <t>intraflagellar transport 74</t>
  </si>
  <si>
    <t>Q96LB3</t>
  </si>
  <si>
    <t>0.0691</t>
  </si>
  <si>
    <t>TCP1</t>
  </si>
  <si>
    <t>0.0394</t>
  </si>
  <si>
    <t>TUBB4B</t>
  </si>
  <si>
    <t>CDK2</t>
  </si>
  <si>
    <t>0.0112</t>
  </si>
  <si>
    <t>DCAF8</t>
  </si>
  <si>
    <t>SORL1</t>
  </si>
  <si>
    <t>sortilin related receptor 1</t>
  </si>
  <si>
    <t>Q92673</t>
  </si>
  <si>
    <t>0.238</t>
  </si>
  <si>
    <t>AP3D1</t>
  </si>
  <si>
    <t>0.297</t>
  </si>
  <si>
    <t>HCCS</t>
  </si>
  <si>
    <t>0.0669</t>
  </si>
  <si>
    <t>IFT172</t>
  </si>
  <si>
    <t>intraflagellar transport 172</t>
  </si>
  <si>
    <t>Q9UG01</t>
  </si>
  <si>
    <t>LRP4</t>
  </si>
  <si>
    <t>0.0937</t>
  </si>
  <si>
    <t>HSPD1</t>
  </si>
  <si>
    <t>0.0877</t>
  </si>
  <si>
    <t>IRS4</t>
  </si>
  <si>
    <t>0.0448</t>
  </si>
  <si>
    <t>PPP2CA</t>
  </si>
  <si>
    <t>0.217</t>
  </si>
  <si>
    <t>CCT8</t>
  </si>
  <si>
    <t>0.668</t>
  </si>
  <si>
    <t>LRP1</t>
  </si>
  <si>
    <t>LDL receptor related protein 1</t>
  </si>
  <si>
    <t>Q07954</t>
  </si>
  <si>
    <t>RUVBL2</t>
  </si>
  <si>
    <t>0.181</t>
  </si>
  <si>
    <t>PRMT5</t>
  </si>
  <si>
    <t>RUVBL1</t>
  </si>
  <si>
    <t>0.0126</t>
  </si>
  <si>
    <t>KRT10</t>
  </si>
  <si>
    <t>0.165</t>
  </si>
  <si>
    <t>PPP2R1A</t>
  </si>
  <si>
    <t>0.22</t>
  </si>
  <si>
    <t>KRT9</t>
  </si>
  <si>
    <t>0.215</t>
  </si>
  <si>
    <t>PPP2R2A</t>
  </si>
  <si>
    <t>0.841</t>
  </si>
  <si>
    <t>KRT1</t>
  </si>
  <si>
    <t>HSPA4L</t>
  </si>
  <si>
    <t>HSPH1</t>
  </si>
  <si>
    <t>0.354</t>
  </si>
  <si>
    <t>DDB1</t>
  </si>
  <si>
    <t>0.589</t>
  </si>
  <si>
    <t>HSPA4</t>
  </si>
  <si>
    <t>0.508</t>
  </si>
  <si>
    <t>HSPA8</t>
  </si>
  <si>
    <t>ARMC9</t>
  </si>
  <si>
    <t>CAD</t>
  </si>
  <si>
    <t>0.644</t>
  </si>
  <si>
    <t>ACACA</t>
  </si>
  <si>
    <t>HSPA5</t>
  </si>
  <si>
    <t>HSPA9</t>
  </si>
  <si>
    <t>0.426</t>
  </si>
  <si>
    <t>USP9X</t>
  </si>
  <si>
    <t>0.689</t>
  </si>
  <si>
    <t>HSPA1A</t>
  </si>
  <si>
    <t>heat shock protein family A (Hsp70) member 1A</t>
  </si>
  <si>
    <t>0.667</t>
  </si>
  <si>
    <t>P08107</t>
  </si>
  <si>
    <t>HSPA1B</t>
  </si>
  <si>
    <t>0.257</t>
  </si>
  <si>
    <t>TOGARAM1</t>
  </si>
  <si>
    <t>0.193</t>
  </si>
  <si>
    <t>ANXA2</t>
  </si>
  <si>
    <t>AP3S2</t>
  </si>
  <si>
    <t>adaptor related protein complex 3 subunit sigma 2</t>
  </si>
  <si>
    <t>P59780</t>
  </si>
  <si>
    <t>ATP5F1A</t>
  </si>
  <si>
    <t>0.389</t>
  </si>
  <si>
    <t>ATP synthase F1 subunit alpha</t>
  </si>
  <si>
    <t>P25705</t>
  </si>
  <si>
    <t>C1orf68</t>
  </si>
  <si>
    <t>chromosome 1 open reading frame 68</t>
  </si>
  <si>
    <t>Q5T750</t>
  </si>
  <si>
    <t>0.487</t>
  </si>
  <si>
    <t>CASP14</t>
  </si>
  <si>
    <t>CLTC</t>
  </si>
  <si>
    <t>clathrin heavy chain</t>
  </si>
  <si>
    <t>Q00610</t>
  </si>
  <si>
    <t>0.447</t>
  </si>
  <si>
    <t>CSTA</t>
  </si>
  <si>
    <t>CTSD</t>
  </si>
  <si>
    <t>cathepsin D</t>
  </si>
  <si>
    <t>P07339</t>
  </si>
  <si>
    <t>CYFIP1</t>
  </si>
  <si>
    <t>cytoplasmic FMR1 interacting protein 1</t>
  </si>
  <si>
    <t>Q7L576</t>
  </si>
  <si>
    <t>DCD</t>
  </si>
  <si>
    <t>dermcidin</t>
  </si>
  <si>
    <t>P81605</t>
  </si>
  <si>
    <t>DCTN2</t>
  </si>
  <si>
    <t>dynactin subunit 2</t>
  </si>
  <si>
    <t>Q13561</t>
  </si>
  <si>
    <t>DNAH1</t>
  </si>
  <si>
    <t>dynein axonemal heavy chain 1</t>
  </si>
  <si>
    <t>Q9P2D7</t>
  </si>
  <si>
    <t>0.155</t>
  </si>
  <si>
    <t>DSC1</t>
  </si>
  <si>
    <t>desmocollin 1</t>
  </si>
  <si>
    <t>Q08554</t>
  </si>
  <si>
    <t>DSG1</t>
  </si>
  <si>
    <t>DSP</t>
  </si>
  <si>
    <t>0.268</t>
  </si>
  <si>
    <t>EEF1A1</t>
  </si>
  <si>
    <t>eukaryotic translation elongation factor 1 alpha 1</t>
  </si>
  <si>
    <t>P68104,Q5VTE0</t>
  </si>
  <si>
    <t>0.0708</t>
  </si>
  <si>
    <t>EIF3A</t>
  </si>
  <si>
    <t>eukaryotic translation initiation factor 3 subunit A</t>
  </si>
  <si>
    <t>Q14152</t>
  </si>
  <si>
    <t>EPRS</t>
  </si>
  <si>
    <t>glutamyl-prolyl-tRNA synthetase</t>
  </si>
  <si>
    <t>P07814</t>
  </si>
  <si>
    <t>0.154</t>
  </si>
  <si>
    <t>FLG</t>
  </si>
  <si>
    <t>filaggrin</t>
  </si>
  <si>
    <t>P20930</t>
  </si>
  <si>
    <t>FLG2</t>
  </si>
  <si>
    <t>GAPDH</t>
  </si>
  <si>
    <t>0.00923</t>
  </si>
  <si>
    <t>HAX1</t>
  </si>
  <si>
    <t>HCLS1 associated protein X-1</t>
  </si>
  <si>
    <t>O00165</t>
  </si>
  <si>
    <t>0.105</t>
  </si>
  <si>
    <t>HIST1H4A</t>
  </si>
  <si>
    <t>histone cluster 1 H4 family member a</t>
  </si>
  <si>
    <t>P62805</t>
  </si>
  <si>
    <t>0.0415</t>
  </si>
  <si>
    <t>HIST2H2AC</t>
  </si>
  <si>
    <t>histone cluster 2 H2A family member c</t>
  </si>
  <si>
    <t>Q16777,Q9BTM1</t>
  </si>
  <si>
    <t>0.199</t>
  </si>
  <si>
    <t>HSPA1L</t>
  </si>
  <si>
    <t>IPO7</t>
  </si>
  <si>
    <t>importin 7</t>
  </si>
  <si>
    <t>O95373</t>
  </si>
  <si>
    <t>0.0805</t>
  </si>
  <si>
    <t>JUP</t>
  </si>
  <si>
    <t>junction plakoglobin</t>
  </si>
  <si>
    <t>P14923</t>
  </si>
  <si>
    <t>KIF11</t>
  </si>
  <si>
    <t>kinesin family member 11</t>
  </si>
  <si>
    <t>0.0841</t>
  </si>
  <si>
    <t>P52732</t>
  </si>
  <si>
    <t>KPRP</t>
  </si>
  <si>
    <t>0.175</t>
  </si>
  <si>
    <t>KRT16</t>
  </si>
  <si>
    <t>KRT17</t>
  </si>
  <si>
    <t>KRT6A</t>
  </si>
  <si>
    <t>0.0505</t>
  </si>
  <si>
    <t>KRT77</t>
  </si>
  <si>
    <t>0.172</t>
  </si>
  <si>
    <t>KRT78</t>
  </si>
  <si>
    <t>0.0416</t>
  </si>
  <si>
    <t>KRT80</t>
  </si>
  <si>
    <t>keratin 80</t>
  </si>
  <si>
    <t>Q6KB66</t>
  </si>
  <si>
    <t>LGALS7</t>
  </si>
  <si>
    <t>galectin 7</t>
  </si>
  <si>
    <t>0.52</t>
  </si>
  <si>
    <t>MCCC2</t>
  </si>
  <si>
    <t>methylcrotonoyl-CoA carboxylase 2</t>
  </si>
  <si>
    <t>Q9HCC0</t>
  </si>
  <si>
    <t>0.382</t>
  </si>
  <si>
    <t>NCL</t>
  </si>
  <si>
    <t>nucleolin</t>
  </si>
  <si>
    <t>P19338</t>
  </si>
  <si>
    <t>NDUFA4</t>
  </si>
  <si>
    <t>NDUFA4 mitochondrial complex associated</t>
  </si>
  <si>
    <t>O00483</t>
  </si>
  <si>
    <t>NME2</t>
  </si>
  <si>
    <t>NME/NM23 nucleoside diphosphate kinase 2</t>
  </si>
  <si>
    <t>P22392</t>
  </si>
  <si>
    <t>PIP</t>
  </si>
  <si>
    <t>prolactin induced protein</t>
  </si>
  <si>
    <t>P12273</t>
  </si>
  <si>
    <t>0.21</t>
  </si>
  <si>
    <t>PLOD1</t>
  </si>
  <si>
    <t>procollagen-lysine,2-oxoglutarate 5-dioxygenase 1</t>
  </si>
  <si>
    <t>Q02809</t>
  </si>
  <si>
    <t>PPIA</t>
  </si>
  <si>
    <t>peptidylprolyl isomerase A</t>
  </si>
  <si>
    <t>P62937</t>
  </si>
  <si>
    <t>PPP2R5E</t>
  </si>
  <si>
    <t>protein phosphatase 2 regulatory subunit B'epsilon</t>
  </si>
  <si>
    <t>0.293</t>
  </si>
  <si>
    <t>Q16537</t>
  </si>
  <si>
    <t>PRKDC</t>
  </si>
  <si>
    <t>protein kinase, DNA-activated, catalytic subunit</t>
  </si>
  <si>
    <t>P78527</t>
  </si>
  <si>
    <t>0.0915</t>
  </si>
  <si>
    <t>PSMD4</t>
  </si>
  <si>
    <t>proteasome 26S subunit, non-ATPase 4</t>
  </si>
  <si>
    <t>P55036</t>
  </si>
  <si>
    <t>PSMD6</t>
  </si>
  <si>
    <t>0.037</t>
  </si>
  <si>
    <t>proteasome 26S subunit, non-ATPase 6</t>
  </si>
  <si>
    <t>Q15008</t>
  </si>
  <si>
    <t>PZP</t>
  </si>
  <si>
    <t>PZP alpha-2-macroglobulin like</t>
  </si>
  <si>
    <t>P20742</t>
  </si>
  <si>
    <t>0.0852</t>
  </si>
  <si>
    <t>RBM10</t>
  </si>
  <si>
    <t>RNA binding motif protein 10</t>
  </si>
  <si>
    <t>P98175</t>
  </si>
  <si>
    <t>REEP3</t>
  </si>
  <si>
    <t>0.0128</t>
  </si>
  <si>
    <t>receptor accessory protein 3</t>
  </si>
  <si>
    <t>Q6NUK4</t>
  </si>
  <si>
    <t>0.0563</t>
  </si>
  <si>
    <t>S100A9</t>
  </si>
  <si>
    <t>S100 calcium binding protein A9</t>
  </si>
  <si>
    <t>P06702</t>
  </si>
  <si>
    <t>SERPINB12</t>
  </si>
  <si>
    <t>SLC25A5</t>
  </si>
  <si>
    <t>0.0848</t>
  </si>
  <si>
    <t>SNRPN</t>
  </si>
  <si>
    <t>small nuclear ribonucleoprotein polypeptide N</t>
  </si>
  <si>
    <t>P63162</t>
  </si>
  <si>
    <t>0.0414</t>
  </si>
  <si>
    <t>TGM3</t>
  </si>
  <si>
    <t>0.0244</t>
  </si>
  <si>
    <t>0.0417</t>
  </si>
  <si>
    <t>TUBA1A</t>
  </si>
  <si>
    <t>tubulin alpha 1a</t>
  </si>
  <si>
    <t>Q71U36</t>
  </si>
  <si>
    <t>0.0276</t>
  </si>
  <si>
    <t>TUBB4A</t>
  </si>
  <si>
    <t>tubulin beta 4A class IVa</t>
  </si>
  <si>
    <t>0.088</t>
  </si>
  <si>
    <t>P04350</t>
  </si>
  <si>
    <t>0.0426</t>
  </si>
  <si>
    <t>TUBB6</t>
  </si>
  <si>
    <t>tubulin beta 6 class V</t>
  </si>
  <si>
    <t>Q9BUF5</t>
  </si>
  <si>
    <t>0.204</t>
  </si>
  <si>
    <t>0.05</t>
  </si>
  <si>
    <t>TUFM</t>
  </si>
  <si>
    <t>Tu translation elongation factor, mitochondrial</t>
  </si>
  <si>
    <t>P49411</t>
  </si>
  <si>
    <t>0.148</t>
  </si>
  <si>
    <t>TXN</t>
  </si>
  <si>
    <t>0.0187</t>
  </si>
  <si>
    <t>0.0865</t>
  </si>
  <si>
    <t>0.134</t>
  </si>
  <si>
    <t>Supplementary Table 2</t>
  </si>
  <si>
    <t>TAP-MS protein identifications from HEK293T cells for TOGARAM1 N-terminally SF-tagged proteins. The last column (PMID_27173435_TAPbaitCount) provides the number of different bait proteins that identified this protein in similar TAP-MS experiments as a reference for specificity of identification in this study.</t>
  </si>
  <si>
    <t>0.039</t>
  </si>
  <si>
    <t xml:space="preserve">Reference: 1 Boldt, K. et al. An organelle-specific protein landscape identifies novel diseases and molecular mechanisms. Nat Commun 7, 11491, doi:10.1038/ncomms11491 (2016).
</t>
  </si>
  <si>
    <t>0.0429</t>
  </si>
  <si>
    <t>Scaffold (proteome software): settings for protein and peptide identifications</t>
  </si>
  <si>
    <t>0.0431</t>
  </si>
  <si>
    <t>0.115</t>
  </si>
  <si>
    <t>0.0978</t>
  </si>
  <si>
    <t>Protein identification threshold</t>
  </si>
  <si>
    <t>0.0162</t>
  </si>
  <si>
    <t>0.699</t>
  </si>
  <si>
    <t>Minimum number of peptides</t>
  </si>
  <si>
    <t>0.281</t>
  </si>
  <si>
    <t>Peptide identification threshold</t>
  </si>
  <si>
    <t>0.734</t>
  </si>
  <si>
    <t>0.439</t>
  </si>
  <si>
    <t>0.0304</t>
  </si>
  <si>
    <t>Scaffold (proteome software): protein/spectra identifications and false discovery rates</t>
  </si>
  <si>
    <t>TOGARAM1_exp1</t>
  </si>
  <si>
    <t>0.326</t>
  </si>
  <si>
    <t>TOGARAM1_exp2</t>
  </si>
  <si>
    <t>Proteins (total in MS experiment)</t>
  </si>
  <si>
    <t>0.0527</t>
  </si>
  <si>
    <t xml:space="preserve">Protein Prophet FDR </t>
  </si>
  <si>
    <t>0.503</t>
  </si>
  <si>
    <t>Spectra (total in MS experiment)</t>
  </si>
  <si>
    <t>0.242</t>
  </si>
  <si>
    <t xml:space="preserve">Spectra Prophet FDR </t>
  </si>
  <si>
    <t>0.546</t>
  </si>
  <si>
    <t>0.397</t>
  </si>
  <si>
    <t>0.176</t>
  </si>
  <si>
    <t>0.1</t>
  </si>
  <si>
    <t>0.0788</t>
  </si>
  <si>
    <t>0.021</t>
  </si>
  <si>
    <t>0.114</t>
  </si>
  <si>
    <t>0.0851</t>
  </si>
  <si>
    <t>0.0645</t>
  </si>
  <si>
    <t>0.0562</t>
  </si>
  <si>
    <t>0.0648</t>
  </si>
  <si>
    <t>0.0514</t>
  </si>
  <si>
    <t>0.159</t>
  </si>
  <si>
    <t>0.208</t>
  </si>
  <si>
    <t>0.0988</t>
  </si>
  <si>
    <t>0.0376</t>
  </si>
  <si>
    <t>0.0956</t>
  </si>
  <si>
    <t>0.124</t>
  </si>
  <si>
    <t>0.0793</t>
  </si>
  <si>
    <t>0.405</t>
  </si>
  <si>
    <t>0.0497</t>
  </si>
  <si>
    <t>0.0795</t>
  </si>
  <si>
    <t>0.0542</t>
  </si>
  <si>
    <t>0.216</t>
  </si>
  <si>
    <t>0.234</t>
  </si>
  <si>
    <t>0.0456</t>
  </si>
  <si>
    <t>0.322</t>
  </si>
  <si>
    <t>0.0765</t>
  </si>
  <si>
    <t>0.861</t>
  </si>
  <si>
    <t>0.0463</t>
  </si>
  <si>
    <t>0.0701</t>
  </si>
  <si>
    <t>0.0323</t>
  </si>
  <si>
    <t>0.129</t>
  </si>
  <si>
    <t>0.108</t>
  </si>
  <si>
    <t>0.317</t>
  </si>
  <si>
    <t>0.518</t>
  </si>
  <si>
    <t>0.0334</t>
  </si>
  <si>
    <t>0.0214</t>
  </si>
  <si>
    <t>0.132</t>
  </si>
  <si>
    <t>0.036</t>
  </si>
  <si>
    <t>0.052</t>
  </si>
  <si>
    <t>0.103</t>
  </si>
  <si>
    <t>0.0705</t>
  </si>
  <si>
    <t>0.243</t>
  </si>
  <si>
    <t>0.0355</t>
  </si>
  <si>
    <t>0.0615</t>
  </si>
  <si>
    <t>0.0443</t>
  </si>
  <si>
    <t>0.413</t>
  </si>
  <si>
    <t>0.287</t>
  </si>
  <si>
    <t>0.337</t>
  </si>
  <si>
    <t>0.351</t>
  </si>
  <si>
    <t>0.318</t>
  </si>
  <si>
    <t>0.0434</t>
  </si>
  <si>
    <t>0.365</t>
  </si>
  <si>
    <t>0.0218</t>
  </si>
  <si>
    <t>0.459</t>
  </si>
  <si>
    <t>0.0741</t>
  </si>
  <si>
    <t>0.0197</t>
  </si>
  <si>
    <t>0.0786</t>
  </si>
  <si>
    <t>0.0984</t>
  </si>
  <si>
    <t>0.619</t>
  </si>
  <si>
    <t>0.0606</t>
  </si>
  <si>
    <t>0.0591</t>
  </si>
  <si>
    <t>0.0832</t>
  </si>
  <si>
    <t>0.145</t>
  </si>
  <si>
    <t>0.198</t>
  </si>
  <si>
    <t>0.0929</t>
  </si>
  <si>
    <t>0.0909</t>
  </si>
  <si>
    <t>0.192</t>
  </si>
  <si>
    <t>0.222</t>
  </si>
  <si>
    <t>0.152</t>
  </si>
  <si>
    <t>0.312</t>
  </si>
  <si>
    <t>0.307</t>
  </si>
  <si>
    <t>0.201</t>
  </si>
  <si>
    <t>0.404</t>
  </si>
  <si>
    <t>0.49</t>
  </si>
  <si>
    <t>0.0125</t>
  </si>
  <si>
    <t>0.0261</t>
  </si>
  <si>
    <t>0.0262</t>
  </si>
  <si>
    <t>0.0662</t>
  </si>
  <si>
    <t>0.0503</t>
  </si>
  <si>
    <t>0.0378</t>
  </si>
  <si>
    <t>0.265</t>
  </si>
  <si>
    <t>0.0728</t>
  </si>
  <si>
    <t>0.043</t>
  </si>
  <si>
    <t>0.0286</t>
  </si>
  <si>
    <t>0.0239</t>
  </si>
  <si>
    <t>0.0458</t>
  </si>
  <si>
    <t>0.017</t>
  </si>
  <si>
    <t>0.0955</t>
  </si>
  <si>
    <t>0.0773</t>
  </si>
  <si>
    <t>0.00231</t>
  </si>
  <si>
    <t>0.0706</t>
  </si>
  <si>
    <t>0.244</t>
  </si>
  <si>
    <t>0.028</t>
  </si>
  <si>
    <t>0.0359</t>
  </si>
  <si>
    <t>P68104</t>
  </si>
  <si>
    <t>0.139</t>
  </si>
  <si>
    <t>0.164</t>
  </si>
  <si>
    <t>0.0854</t>
  </si>
  <si>
    <t>0.0123</t>
  </si>
  <si>
    <t>0.128</t>
  </si>
  <si>
    <t>0.161</t>
  </si>
  <si>
    <t>0.138</t>
  </si>
  <si>
    <t>0.0876</t>
  </si>
  <si>
    <t>0.0106</t>
  </si>
  <si>
    <t>0.0796</t>
  </si>
  <si>
    <t>0.00197</t>
  </si>
  <si>
    <t>0.0318</t>
  </si>
  <si>
    <t>0.0839</t>
  </si>
  <si>
    <t>0.158</t>
  </si>
  <si>
    <t>0.0753</t>
  </si>
  <si>
    <t>0.582</t>
  </si>
  <si>
    <t>0.194</t>
  </si>
  <si>
    <t>Q16777</t>
  </si>
  <si>
    <t>0.104</t>
  </si>
  <si>
    <t>0.0674</t>
  </si>
  <si>
    <t>0.707</t>
  </si>
  <si>
    <t>0.357</t>
  </si>
  <si>
    <t>0.519</t>
  </si>
  <si>
    <t>0.446</t>
  </si>
  <si>
    <t>0.641</t>
  </si>
  <si>
    <t>0.294</t>
  </si>
  <si>
    <t>0.611</t>
  </si>
  <si>
    <t>0.666</t>
  </si>
  <si>
    <t>0.0746</t>
  </si>
  <si>
    <t>0.418</t>
  </si>
  <si>
    <t>0.00972</t>
  </si>
  <si>
    <t>0.0926</t>
  </si>
  <si>
    <t>0.0265</t>
  </si>
  <si>
    <t>0.144</t>
  </si>
  <si>
    <t>0.0501</t>
  </si>
  <si>
    <t>0.646</t>
  </si>
  <si>
    <t>0.553</t>
  </si>
  <si>
    <t>0.444</t>
  </si>
  <si>
    <t>0.282</t>
  </si>
  <si>
    <t>0.737</t>
  </si>
  <si>
    <t>0.14</t>
  </si>
  <si>
    <t>0.113</t>
  </si>
  <si>
    <t>0.0597</t>
  </si>
  <si>
    <t>0.709</t>
  </si>
  <si>
    <t>0.0612</t>
  </si>
  <si>
    <t>0.0971</t>
  </si>
  <si>
    <t>0.0437</t>
  </si>
  <si>
    <t>0.048</t>
  </si>
  <si>
    <t>0.0268</t>
  </si>
  <si>
    <t>0.0536</t>
  </si>
  <si>
    <t>0.0499</t>
  </si>
  <si>
    <t>0.211</t>
  </si>
  <si>
    <t>0.223</t>
  </si>
  <si>
    <t>0.0821</t>
  </si>
  <si>
    <t>0.143</t>
  </si>
  <si>
    <t>0.267</t>
  </si>
  <si>
    <t>0.0272</t>
  </si>
  <si>
    <t>0.097</t>
  </si>
  <si>
    <t>0.57</t>
  </si>
  <si>
    <t>0.43</t>
  </si>
  <si>
    <t>0.271</t>
  </si>
  <si>
    <t>0.537</t>
  </si>
  <si>
    <t>0.285</t>
  </si>
  <si>
    <t>0.045</t>
  </si>
  <si>
    <t>0.417</t>
  </si>
  <si>
    <t>0.0179</t>
  </si>
  <si>
    <t>0.344</t>
  </si>
  <si>
    <t>0.0902</t>
  </si>
  <si>
    <t>0.0592</t>
  </si>
  <si>
    <t>0.0532</t>
  </si>
  <si>
    <t>0.111</t>
  </si>
  <si>
    <t>0.0108</t>
  </si>
  <si>
    <t>0.474</t>
  </si>
  <si>
    <t>0.415</t>
  </si>
  <si>
    <t>0.0831</t>
  </si>
  <si>
    <t>0.583</t>
  </si>
  <si>
    <t>0.0663</t>
  </si>
  <si>
    <t>SNRPN upstream reading frame</t>
  </si>
  <si>
    <t>0.0397</t>
  </si>
  <si>
    <t>0.0754</t>
  </si>
  <si>
    <t>0.0548</t>
  </si>
  <si>
    <t>0.821</t>
  </si>
  <si>
    <t>0.35</t>
  </si>
  <si>
    <t>0.532</t>
  </si>
  <si>
    <t>0.48</t>
  </si>
  <si>
    <t>0.53</t>
  </si>
  <si>
    <t>0.182</t>
  </si>
  <si>
    <t>0.073</t>
  </si>
  <si>
    <t>0.0193</t>
  </si>
  <si>
    <t>0.311</t>
  </si>
  <si>
    <t>0.0385</t>
  </si>
  <si>
    <t>0.0908</t>
  </si>
  <si>
    <t>0.0393</t>
  </si>
  <si>
    <t>0.263</t>
  </si>
  <si>
    <t>0.0601</t>
  </si>
  <si>
    <t>0.278</t>
  </si>
  <si>
    <t>0.241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</si>
</sst>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%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2" numFmtId="0" xfId="0" applyFont="1"/>
    <xf borderId="0" fillId="0" fontId="1" numFmtId="0" xfId="0" applyAlignment="1" applyFont="1">
      <alignment shrinkToFit="0" wrapText="1"/>
    </xf>
    <xf borderId="0" fillId="0" fontId="1" numFmtId="164" xfId="0" applyFont="1" applyNumberFormat="1"/>
    <xf borderId="0" fillId="0" fontId="1" numFmtId="164" xfId="0" applyFont="1" applyNumberFormat="1"/>
    <xf borderId="0" fillId="0" fontId="3" numFmtId="0" xfId="0" applyFont="1"/>
    <xf borderId="0" fillId="0" fontId="1" numFmtId="0" xfId="0" applyFont="1"/>
    <xf borderId="1" fillId="0" fontId="3" numFmtId="0" xfId="0" applyBorder="1" applyFont="1"/>
    <xf borderId="1" fillId="0" fontId="1" numFmtId="0" xfId="0" applyBorder="1" applyFont="1"/>
    <xf borderId="0" fillId="0" fontId="2" numFmtId="0" xfId="0" applyFont="1"/>
    <xf borderId="0" fillId="0" fontId="1" numFmtId="9" xfId="0" applyAlignment="1" applyFont="1" applyNumberFormat="1">
      <alignment horizontal="left"/>
    </xf>
    <xf borderId="0" fillId="0" fontId="1" numFmtId="0" xfId="0" applyAlignment="1" applyFont="1">
      <alignment horizontal="left"/>
    </xf>
    <xf borderId="2" fillId="0" fontId="1" numFmtId="0" xfId="0" applyBorder="1" applyFont="1"/>
    <xf borderId="2" fillId="0" fontId="1" numFmtId="9" xfId="0" applyAlignment="1" applyBorder="1" applyFont="1" applyNumberFormat="1">
      <alignment horizontal="left"/>
    </xf>
    <xf borderId="1" fillId="0" fontId="1" numFmtId="0" xfId="0" applyAlignment="1" applyBorder="1" applyFont="1">
      <alignment horizontal="left"/>
    </xf>
    <xf borderId="0" fillId="0" fontId="1" numFmtId="165" xfId="0" applyAlignment="1" applyFont="1" applyNumberFormat="1">
      <alignment horizontal="left"/>
    </xf>
    <xf borderId="2" fillId="0" fontId="1" numFmtId="165" xfId="0" applyAlignment="1" applyBorder="1" applyFont="1" applyNumberFormat="1">
      <alignment horizontal="left"/>
    </xf>
    <xf borderId="2" fillId="0" fontId="1" numFmtId="10" xfId="0" applyAlignment="1" applyBorder="1" applyFont="1" applyNumberForma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2">
    <tableStyle count="3" pivot="0" name="TOGARAM1 TAPdata_Table-style">
      <tableStyleElement dxfId="1" type="headerRow"/>
      <tableStyleElement dxfId="2" type="firstRowStripe"/>
      <tableStyleElement dxfId="3" type="secondRowStripe"/>
    </tableStyle>
    <tableStyle count="3" pivot="0" name="TOGARAM1_TAPdata_ListByExp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K319" displayName="Table_1" id="1">
  <tableColumns count="11">
    <tableColumn name="Symbol" id="1"/>
    <tableColumn name="Entrez Gene Full Name" id="2"/>
    <tableColumn name="EntrezGeneID" id="3"/>
    <tableColumn name="proteinID" id="4"/>
    <tableColumn name="unique peptides" id="5"/>
    <tableColumn name="sequence coverage" id="6"/>
    <tableColumn name="unique peptides2" id="7"/>
    <tableColumn name="sequence coverage2" id="8"/>
    <tableColumn name="unique peptides3" id="9"/>
    <tableColumn name="sequence coverage3" id="10"/>
    <tableColumn name="PMID_27173435_TAPbaitCount" id="11"/>
  </tableColumns>
  <tableStyleInfo name="TOGARAM1 TAPdata_Table-style" showColumnStripes="0" showFirstColumn="1" showLastColumn="1" showRowStripes="1"/>
</table>
</file>

<file path=xl/tables/table2.xml><?xml version="1.0" encoding="utf-8"?>
<table xmlns="http://schemas.openxmlformats.org/spreadsheetml/2006/main" ref="A1:H569" displayName="Table_2" id="2">
  <tableColumns count="8">
    <tableColumn name="Symbol" id="1"/>
    <tableColumn name="Entrez Gene Full Name" id="2"/>
    <tableColumn name="EntrezGene" id="3"/>
    <tableColumn name="UniProt Accession" id="4"/>
    <tableColumn name="UniquePeptideCount" id="5"/>
    <tableColumn name="ProteinSequenceCoverage" id="6"/>
    <tableColumn name="TAPexperimentID" id="7"/>
    <tableColumn name="PMID_27173435_TAPbaitCount" id="8"/>
  </tableColumns>
  <tableStyleInfo name="TOGARAM1_TAPdata_ListByExp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28.0"/>
    <col customWidth="1" min="2" max="2" width="78.63"/>
    <col customWidth="1" min="3" max="3" width="17.75"/>
    <col customWidth="1" min="4" max="4" width="16.0"/>
    <col customWidth="1" min="5" max="5" width="31.88"/>
    <col customWidth="1" min="6" max="6" width="30.75"/>
    <col customWidth="1" min="7" max="7" width="31.88"/>
    <col customWidth="1" min="8" max="8" width="30.75"/>
    <col customWidth="1" min="9" max="9" width="31.88"/>
    <col customWidth="1" min="10" max="10" width="30.75"/>
    <col customWidth="1" min="11" max="11" width="21.75"/>
    <col customWidth="1" min="12" max="26" width="7.75"/>
  </cols>
  <sheetData>
    <row r="1">
      <c r="A1" s="1" t="s">
        <v>0</v>
      </c>
      <c r="B1" s="1" t="s">
        <v>1</v>
      </c>
      <c r="C1" s="2" t="s">
        <v>2</v>
      </c>
      <c r="D1" s="2" t="s">
        <v>5</v>
      </c>
      <c r="E1" s="2" t="s">
        <v>6</v>
      </c>
      <c r="F1" s="4" t="s">
        <v>7</v>
      </c>
      <c r="G1" s="2" t="s">
        <v>12</v>
      </c>
      <c r="H1" s="4" t="s">
        <v>13</v>
      </c>
      <c r="I1" s="2" t="s">
        <v>14</v>
      </c>
      <c r="J1" s="4" t="s">
        <v>15</v>
      </c>
      <c r="K1" s="2" t="s">
        <v>11</v>
      </c>
    </row>
    <row r="2">
      <c r="A2" s="2"/>
      <c r="B2" s="2"/>
      <c r="C2" s="2"/>
      <c r="D2" s="2"/>
      <c r="E2" s="2" t="s">
        <v>17</v>
      </c>
      <c r="F2" s="4" t="s">
        <v>18</v>
      </c>
      <c r="G2" s="2" t="s">
        <v>19</v>
      </c>
      <c r="H2" s="4" t="s">
        <v>20</v>
      </c>
      <c r="I2" s="2" t="s">
        <v>22</v>
      </c>
      <c r="J2" s="4" t="s">
        <v>24</v>
      </c>
      <c r="K2" s="2"/>
    </row>
    <row r="3">
      <c r="A3" s="2" t="s">
        <v>25</v>
      </c>
      <c r="B3" s="2" t="s">
        <v>26</v>
      </c>
      <c r="C3" s="2">
        <v>47.0</v>
      </c>
      <c r="D3" s="2" t="s">
        <v>27</v>
      </c>
      <c r="E3" s="2"/>
      <c r="F3" s="4"/>
      <c r="G3" s="2">
        <v>2.0</v>
      </c>
      <c r="H3" s="4">
        <v>0.0236000008881092</v>
      </c>
      <c r="I3" s="2">
        <v>3.0</v>
      </c>
      <c r="J3" s="4">
        <v>0.0218000002205371</v>
      </c>
      <c r="K3" s="2">
        <v>19.0</v>
      </c>
    </row>
    <row r="4">
      <c r="A4" s="2" t="s">
        <v>31</v>
      </c>
      <c r="B4" s="2" t="s">
        <v>32</v>
      </c>
      <c r="C4" s="2">
        <v>191.0</v>
      </c>
      <c r="D4" s="2" t="s">
        <v>33</v>
      </c>
      <c r="E4" s="2"/>
      <c r="F4" s="4"/>
      <c r="G4" s="2">
        <v>2.0</v>
      </c>
      <c r="H4" s="4">
        <v>0.0555999986827373</v>
      </c>
      <c r="I4" s="2">
        <v>3.0</v>
      </c>
      <c r="J4" s="4">
        <v>0.0741000026464462</v>
      </c>
      <c r="K4" s="2">
        <v>25.0</v>
      </c>
    </row>
    <row r="5">
      <c r="A5" s="2" t="s">
        <v>34</v>
      </c>
      <c r="B5" s="2" t="s">
        <v>35</v>
      </c>
      <c r="C5" s="2">
        <v>26993.0</v>
      </c>
      <c r="D5" s="2" t="s">
        <v>36</v>
      </c>
      <c r="E5" s="2"/>
      <c r="F5" s="4"/>
      <c r="G5" s="2">
        <v>2.0</v>
      </c>
      <c r="H5" s="4">
        <v>0.0401999987661838</v>
      </c>
      <c r="I5" s="2"/>
      <c r="J5" s="4"/>
      <c r="K5" s="2">
        <v>73.0</v>
      </c>
    </row>
    <row r="6">
      <c r="A6" s="2" t="s">
        <v>37</v>
      </c>
      <c r="B6" s="2" t="s">
        <v>38</v>
      </c>
      <c r="C6" s="2">
        <v>287.0</v>
      </c>
      <c r="D6" s="2" t="s">
        <v>39</v>
      </c>
      <c r="E6" s="2"/>
      <c r="F6" s="4"/>
      <c r="G6" s="2">
        <v>2.0</v>
      </c>
      <c r="H6" s="4">
        <v>0.00504999980330467</v>
      </c>
      <c r="I6" s="2"/>
      <c r="J6" s="4"/>
      <c r="K6" s="2">
        <v>2.0</v>
      </c>
    </row>
    <row r="7">
      <c r="A7" s="2" t="s">
        <v>40</v>
      </c>
      <c r="B7" s="2" t="s">
        <v>41</v>
      </c>
      <c r="C7" s="2">
        <v>23243.0</v>
      </c>
      <c r="D7" s="2" t="s">
        <v>42</v>
      </c>
      <c r="E7" s="2"/>
      <c r="F7" s="4"/>
      <c r="G7" s="2">
        <v>2.0</v>
      </c>
      <c r="H7" s="4">
        <v>0.0361000001430511</v>
      </c>
      <c r="I7" s="2"/>
      <c r="J7" s="4"/>
      <c r="K7" s="2">
        <v>6.0</v>
      </c>
    </row>
    <row r="8">
      <c r="A8" s="2" t="s">
        <v>43</v>
      </c>
      <c r="B8" s="2" t="s">
        <v>44</v>
      </c>
      <c r="C8" s="2">
        <v>26985.0</v>
      </c>
      <c r="D8" s="2" t="s">
        <v>45</v>
      </c>
      <c r="E8" s="2"/>
      <c r="F8" s="4"/>
      <c r="G8" s="2">
        <v>2.0</v>
      </c>
      <c r="H8" s="4">
        <v>0.0693999975919723</v>
      </c>
      <c r="I8" s="2"/>
      <c r="J8" s="4"/>
      <c r="K8" s="2">
        <v>3.0</v>
      </c>
    </row>
    <row r="9">
      <c r="A9" s="2" t="s">
        <v>46</v>
      </c>
      <c r="B9" s="2" t="s">
        <v>47</v>
      </c>
      <c r="C9" s="2">
        <v>573.0</v>
      </c>
      <c r="D9" s="2" t="s">
        <v>48</v>
      </c>
      <c r="E9" s="2"/>
      <c r="F9" s="4"/>
      <c r="G9" s="2">
        <v>2.0</v>
      </c>
      <c r="H9" s="4">
        <v>0.0782999992370605</v>
      </c>
      <c r="I9" s="2"/>
      <c r="J9" s="4"/>
      <c r="K9" s="2">
        <v>1.0</v>
      </c>
    </row>
    <row r="10">
      <c r="A10" s="2" t="s">
        <v>49</v>
      </c>
      <c r="B10" s="2" t="s">
        <v>50</v>
      </c>
      <c r="C10" s="2">
        <v>682.0</v>
      </c>
      <c r="D10" s="2" t="s">
        <v>51</v>
      </c>
      <c r="E10" s="2"/>
      <c r="F10" s="4"/>
      <c r="G10" s="2">
        <v>2.0</v>
      </c>
      <c r="H10" s="4">
        <v>0.0727000012993812</v>
      </c>
      <c r="I10" s="2"/>
      <c r="J10" s="4"/>
      <c r="K10" s="2">
        <v>69.0</v>
      </c>
    </row>
    <row r="11">
      <c r="A11" s="2" t="s">
        <v>52</v>
      </c>
      <c r="B11" s="2" t="s">
        <v>54</v>
      </c>
      <c r="C11" s="2">
        <v>708.0</v>
      </c>
      <c r="D11" s="2" t="s">
        <v>55</v>
      </c>
      <c r="E11" s="2"/>
      <c r="F11" s="4"/>
      <c r="G11" s="2">
        <v>2.0</v>
      </c>
      <c r="H11" s="4">
        <v>0.120999999344348</v>
      </c>
      <c r="I11" s="2">
        <v>2.0</v>
      </c>
      <c r="J11" s="4">
        <v>0.144999995827674</v>
      </c>
      <c r="K11" s="2">
        <v>109.0</v>
      </c>
    </row>
    <row r="12">
      <c r="A12" s="2" t="s">
        <v>58</v>
      </c>
      <c r="B12" s="2" t="s">
        <v>59</v>
      </c>
      <c r="C12" s="2">
        <v>10487.0</v>
      </c>
      <c r="D12" s="2" t="s">
        <v>60</v>
      </c>
      <c r="E12" s="2"/>
      <c r="F12" s="4"/>
      <c r="G12" s="2">
        <v>2.0</v>
      </c>
      <c r="H12" s="4">
        <v>0.0379000008106231</v>
      </c>
      <c r="I12" s="2">
        <v>2.0</v>
      </c>
      <c r="J12" s="4">
        <v>0.0379000008106231</v>
      </c>
      <c r="K12" s="2">
        <v>7.0</v>
      </c>
    </row>
    <row r="13">
      <c r="A13" s="2" t="s">
        <v>62</v>
      </c>
      <c r="B13" s="2" t="s">
        <v>63</v>
      </c>
      <c r="C13" s="2">
        <v>11140.0</v>
      </c>
      <c r="D13" s="2" t="s">
        <v>65</v>
      </c>
      <c r="E13" s="2"/>
      <c r="F13" s="4"/>
      <c r="G13" s="2">
        <v>2.0</v>
      </c>
      <c r="H13" s="4">
        <v>0.068800002336502</v>
      </c>
      <c r="I13" s="2"/>
      <c r="J13" s="4"/>
      <c r="K13" s="2">
        <v>22.0</v>
      </c>
    </row>
    <row r="14">
      <c r="A14" s="2" t="s">
        <v>67</v>
      </c>
      <c r="B14" s="2" t="s">
        <v>68</v>
      </c>
      <c r="C14" s="2">
        <v>9731.0</v>
      </c>
      <c r="D14" s="2" t="s">
        <v>70</v>
      </c>
      <c r="E14" s="2"/>
      <c r="F14" s="4"/>
      <c r="G14" s="2">
        <v>2.0</v>
      </c>
      <c r="H14" s="4">
        <v>0.0216000005602836</v>
      </c>
      <c r="I14" s="2">
        <v>3.0</v>
      </c>
      <c r="J14" s="4">
        <v>0.0368000008165836</v>
      </c>
      <c r="K14" s="2"/>
    </row>
    <row r="15">
      <c r="A15" s="2" t="s">
        <v>73</v>
      </c>
      <c r="B15" s="2" t="s">
        <v>74</v>
      </c>
      <c r="C15" s="2">
        <v>1152.0</v>
      </c>
      <c r="D15" s="2" t="s">
        <v>75</v>
      </c>
      <c r="E15" s="2"/>
      <c r="F15" s="4"/>
      <c r="G15" s="2">
        <v>2.0</v>
      </c>
      <c r="H15" s="4">
        <v>0.0813999995589256</v>
      </c>
      <c r="I15" s="2"/>
      <c r="J15" s="4"/>
      <c r="K15" s="2">
        <v>22.0</v>
      </c>
    </row>
    <row r="16">
      <c r="A16" s="2" t="s">
        <v>79</v>
      </c>
      <c r="B16" s="2" t="s">
        <v>80</v>
      </c>
      <c r="C16" s="2">
        <v>65260.0</v>
      </c>
      <c r="D16" s="2" t="s">
        <v>81</v>
      </c>
      <c r="E16" s="2">
        <v>3.0</v>
      </c>
      <c r="F16" s="4">
        <v>0.126000002026557</v>
      </c>
      <c r="G16" s="2">
        <v>2.0</v>
      </c>
      <c r="H16" s="4">
        <v>0.0778999999165535</v>
      </c>
      <c r="I16" s="2"/>
      <c r="J16" s="4"/>
      <c r="K16" s="2">
        <v>4.0</v>
      </c>
    </row>
    <row r="17">
      <c r="A17" s="2" t="s">
        <v>83</v>
      </c>
      <c r="B17" s="2" t="s">
        <v>85</v>
      </c>
      <c r="C17" s="2">
        <v>255631.0</v>
      </c>
      <c r="D17" s="2" t="s">
        <v>87</v>
      </c>
      <c r="E17" s="2"/>
      <c r="F17" s="4"/>
      <c r="G17" s="2">
        <v>2.0</v>
      </c>
      <c r="H17" s="4">
        <v>0.00524999992921948</v>
      </c>
      <c r="I17" s="2"/>
      <c r="J17" s="4"/>
      <c r="K17" s="2"/>
    </row>
    <row r="18">
      <c r="A18" s="2" t="s">
        <v>90</v>
      </c>
      <c r="B18" s="2" t="s">
        <v>91</v>
      </c>
      <c r="C18" s="2">
        <v>11316.0</v>
      </c>
      <c r="D18" s="2" t="s">
        <v>93</v>
      </c>
      <c r="E18" s="2"/>
      <c r="F18" s="4"/>
      <c r="G18" s="2">
        <v>2.0</v>
      </c>
      <c r="H18" s="4">
        <v>0.109999999403953</v>
      </c>
      <c r="I18" s="2">
        <v>2.0</v>
      </c>
      <c r="J18" s="4">
        <v>0.136000007390975</v>
      </c>
      <c r="K18" s="2">
        <v>4.0</v>
      </c>
    </row>
    <row r="19">
      <c r="A19" s="2" t="s">
        <v>97</v>
      </c>
      <c r="B19" s="2" t="s">
        <v>98</v>
      </c>
      <c r="C19" s="2">
        <v>90353.0</v>
      </c>
      <c r="D19" s="2" t="s">
        <v>100</v>
      </c>
      <c r="E19" s="2"/>
      <c r="F19" s="4"/>
      <c r="G19" s="2">
        <v>2.0</v>
      </c>
      <c r="H19" s="4">
        <v>0.0689999982714653</v>
      </c>
      <c r="I19" s="2"/>
      <c r="J19" s="4"/>
      <c r="K19" s="2">
        <v>1.0</v>
      </c>
    </row>
    <row r="20">
      <c r="A20" s="2" t="s">
        <v>104</v>
      </c>
      <c r="B20" s="2" t="s">
        <v>105</v>
      </c>
      <c r="C20" s="2">
        <v>8452.0</v>
      </c>
      <c r="D20" s="2" t="s">
        <v>107</v>
      </c>
      <c r="E20" s="2"/>
      <c r="F20" s="4"/>
      <c r="G20" s="2">
        <v>2.0</v>
      </c>
      <c r="H20" s="4">
        <v>0.031199999153614</v>
      </c>
      <c r="I20" s="2">
        <v>2.0</v>
      </c>
      <c r="J20" s="4">
        <v>0.0285999998450279</v>
      </c>
      <c r="K20" s="2">
        <v>3.0</v>
      </c>
    </row>
    <row r="21" ht="15.75" customHeight="1">
      <c r="A21" s="2" t="s">
        <v>109</v>
      </c>
      <c r="B21" s="2" t="s">
        <v>110</v>
      </c>
      <c r="C21" s="2">
        <v>9093.0</v>
      </c>
      <c r="D21" s="2" t="s">
        <v>111</v>
      </c>
      <c r="E21" s="2"/>
      <c r="F21" s="4"/>
      <c r="G21" s="2">
        <v>2.0</v>
      </c>
      <c r="H21" s="4">
        <v>0.0625</v>
      </c>
      <c r="I21" s="2"/>
      <c r="J21" s="4"/>
      <c r="K21" s="2">
        <v>60.0</v>
      </c>
    </row>
    <row r="22" ht="15.75" customHeight="1">
      <c r="A22" s="2" t="s">
        <v>115</v>
      </c>
      <c r="B22" s="2" t="s">
        <v>116</v>
      </c>
      <c r="C22" s="2">
        <v>1933.0</v>
      </c>
      <c r="D22" s="2" t="s">
        <v>117</v>
      </c>
      <c r="E22" s="2"/>
      <c r="F22" s="4"/>
      <c r="G22" s="2">
        <v>2.0</v>
      </c>
      <c r="H22" s="4">
        <v>0.10700000077486</v>
      </c>
      <c r="I22" s="2">
        <v>3.0</v>
      </c>
      <c r="J22" s="4">
        <v>0.164000004529953</v>
      </c>
      <c r="K22" s="2">
        <v>37.0</v>
      </c>
    </row>
    <row r="23" ht="15.75" customHeight="1">
      <c r="A23" s="2" t="s">
        <v>121</v>
      </c>
      <c r="B23" s="2" t="s">
        <v>122</v>
      </c>
      <c r="C23" s="2">
        <v>6923.0</v>
      </c>
      <c r="D23" s="2" t="s">
        <v>123</v>
      </c>
      <c r="E23" s="2"/>
      <c r="F23" s="4"/>
      <c r="G23" s="2">
        <v>2.0</v>
      </c>
      <c r="H23" s="4">
        <v>0.136000007390975</v>
      </c>
      <c r="I23" s="2">
        <v>2.0</v>
      </c>
      <c r="J23" s="4">
        <v>0.160999998450279</v>
      </c>
      <c r="K23" s="2">
        <v>21.0</v>
      </c>
    </row>
    <row r="24" ht="15.75" customHeight="1">
      <c r="A24" s="2" t="s">
        <v>124</v>
      </c>
      <c r="B24" s="2" t="s">
        <v>125</v>
      </c>
      <c r="C24" s="2">
        <v>2023.0</v>
      </c>
      <c r="D24" s="2" t="s">
        <v>126</v>
      </c>
      <c r="E24" s="2"/>
      <c r="F24" s="4"/>
      <c r="G24" s="2">
        <v>2.0</v>
      </c>
      <c r="H24" s="4">
        <v>0.0690999999642372</v>
      </c>
      <c r="I24" s="2">
        <v>2.0</v>
      </c>
      <c r="J24" s="4">
        <v>0.0876000002026557</v>
      </c>
      <c r="K24" s="2">
        <v>78.0</v>
      </c>
    </row>
    <row r="25" ht="15.75" customHeight="1">
      <c r="A25" s="2" t="s">
        <v>127</v>
      </c>
      <c r="B25" s="2" t="s">
        <v>128</v>
      </c>
      <c r="C25" s="2">
        <v>80011.0</v>
      </c>
      <c r="D25" s="2" t="s">
        <v>129</v>
      </c>
      <c r="E25" s="2"/>
      <c r="F25" s="4"/>
      <c r="G25" s="2">
        <v>2.0</v>
      </c>
      <c r="H25" s="4">
        <v>0.0394000001251697</v>
      </c>
      <c r="I25" s="2"/>
      <c r="J25" s="4"/>
      <c r="K25" s="2">
        <v>4.0</v>
      </c>
    </row>
    <row r="26" ht="15.75" customHeight="1">
      <c r="A26" s="2" t="s">
        <v>133</v>
      </c>
      <c r="B26" s="2" t="s">
        <v>136</v>
      </c>
      <c r="C26" s="2">
        <v>2194.0</v>
      </c>
      <c r="D26" s="2" t="s">
        <v>138</v>
      </c>
      <c r="E26" s="2"/>
      <c r="F26" s="4"/>
      <c r="G26" s="2">
        <v>2.0</v>
      </c>
      <c r="H26" s="4">
        <v>0.0111999996006488</v>
      </c>
      <c r="I26" s="2"/>
      <c r="J26" s="4"/>
      <c r="K26" s="2">
        <v>54.0</v>
      </c>
    </row>
    <row r="27" ht="15.75" customHeight="1">
      <c r="A27" s="2" t="s">
        <v>142</v>
      </c>
      <c r="B27" s="2" t="s">
        <v>143</v>
      </c>
      <c r="C27" s="2">
        <v>54994.0</v>
      </c>
      <c r="D27" s="2" t="s">
        <v>145</v>
      </c>
      <c r="E27" s="2"/>
      <c r="F27" s="4"/>
      <c r="G27" s="2">
        <v>2.0</v>
      </c>
      <c r="H27" s="4">
        <v>0.0877000018954277</v>
      </c>
      <c r="I27" s="2"/>
      <c r="J27" s="4"/>
      <c r="K27" s="2">
        <v>12.0</v>
      </c>
    </row>
    <row r="28" ht="15.75" customHeight="1">
      <c r="A28" s="2" t="s">
        <v>151</v>
      </c>
      <c r="B28" s="2" t="s">
        <v>152</v>
      </c>
      <c r="C28" s="2">
        <v>2746.0</v>
      </c>
      <c r="D28" s="2" t="s">
        <v>153</v>
      </c>
      <c r="E28" s="2"/>
      <c r="F28" s="4"/>
      <c r="G28" s="2">
        <v>2.0</v>
      </c>
      <c r="H28" s="4">
        <v>0.0447999984025955</v>
      </c>
      <c r="I28" s="2"/>
      <c r="J28" s="4"/>
      <c r="K28" s="2">
        <v>64.0</v>
      </c>
    </row>
    <row r="29" ht="15.75" customHeight="1">
      <c r="A29" s="2" t="s">
        <v>156</v>
      </c>
      <c r="B29" s="2" t="s">
        <v>158</v>
      </c>
      <c r="C29" s="2">
        <v>388697.0</v>
      </c>
      <c r="D29" s="2" t="s">
        <v>159</v>
      </c>
      <c r="E29" s="2">
        <v>5.0</v>
      </c>
      <c r="F29" s="4">
        <v>0.032999999821186</v>
      </c>
      <c r="G29" s="2">
        <v>2.0</v>
      </c>
      <c r="H29" s="4">
        <v>0.0126000000163912</v>
      </c>
      <c r="I29" s="2">
        <v>10.0</v>
      </c>
      <c r="J29" s="4">
        <v>0.0674000009894371</v>
      </c>
      <c r="K29" s="2">
        <v>156.0</v>
      </c>
    </row>
    <row r="30" ht="15.75" customHeight="1">
      <c r="A30" s="2" t="s">
        <v>160</v>
      </c>
      <c r="B30" s="2" t="s">
        <v>161</v>
      </c>
      <c r="C30" s="2">
        <v>3028.0</v>
      </c>
      <c r="D30" s="2" t="s">
        <v>162</v>
      </c>
      <c r="E30" s="2"/>
      <c r="F30" s="4"/>
      <c r="G30" s="2">
        <v>2.0</v>
      </c>
      <c r="H30" s="4">
        <v>0.16500000655651</v>
      </c>
      <c r="I30" s="2"/>
      <c r="J30" s="4"/>
      <c r="K30" s="2">
        <v>5.0</v>
      </c>
    </row>
    <row r="31" ht="15.75" customHeight="1">
      <c r="A31" s="2" t="s">
        <v>163</v>
      </c>
      <c r="B31" s="2" t="s">
        <v>165</v>
      </c>
      <c r="C31" s="2">
        <v>51668.0</v>
      </c>
      <c r="D31" s="2" t="s">
        <v>166</v>
      </c>
      <c r="E31" s="2"/>
      <c r="F31" s="4"/>
      <c r="G31" s="2">
        <v>2.0</v>
      </c>
      <c r="H31" s="4">
        <v>0.256999999284744</v>
      </c>
      <c r="I31" s="2"/>
      <c r="J31" s="4"/>
      <c r="K31" s="2">
        <v>14.0</v>
      </c>
    </row>
    <row r="32" ht="15.75" customHeight="1">
      <c r="A32" s="2" t="s">
        <v>167</v>
      </c>
      <c r="B32" s="2" t="s">
        <v>169</v>
      </c>
      <c r="C32" s="2">
        <v>64792.0</v>
      </c>
      <c r="D32" s="2" t="s">
        <v>170</v>
      </c>
      <c r="E32" s="2"/>
      <c r="F32" s="4"/>
      <c r="G32" s="2">
        <v>2.0</v>
      </c>
      <c r="H32" s="4">
        <v>0.200000002980232</v>
      </c>
      <c r="I32" s="2"/>
      <c r="J32" s="4"/>
      <c r="K32" s="2">
        <v>16.0</v>
      </c>
    </row>
    <row r="33" ht="15.75" customHeight="1">
      <c r="A33" s="2" t="s">
        <v>173</v>
      </c>
      <c r="B33" s="2" t="s">
        <v>174</v>
      </c>
      <c r="C33" s="2">
        <v>3482.0</v>
      </c>
      <c r="D33" s="2" t="s">
        <v>176</v>
      </c>
      <c r="E33" s="2"/>
      <c r="F33" s="4"/>
      <c r="G33" s="2">
        <v>2.0</v>
      </c>
      <c r="H33" s="4">
        <v>0.00922999996691942</v>
      </c>
      <c r="I33" s="2"/>
      <c r="J33" s="4"/>
      <c r="K33" s="2">
        <v>15.0</v>
      </c>
    </row>
    <row r="34" ht="15.75" customHeight="1">
      <c r="A34" s="2" t="s">
        <v>179</v>
      </c>
      <c r="B34" s="2" t="s">
        <v>180</v>
      </c>
      <c r="C34" s="2">
        <v>55846.0</v>
      </c>
      <c r="D34" s="2" t="s">
        <v>181</v>
      </c>
      <c r="E34" s="2"/>
      <c r="F34" s="4"/>
      <c r="G34" s="2">
        <v>2.0</v>
      </c>
      <c r="H34" s="4">
        <v>0.0804999992251396</v>
      </c>
      <c r="I34" s="2"/>
      <c r="J34" s="4"/>
      <c r="K34" s="2"/>
    </row>
    <row r="35" ht="15.75" customHeight="1">
      <c r="A35" s="2" t="s">
        <v>185</v>
      </c>
      <c r="B35" s="2" t="s">
        <v>186</v>
      </c>
      <c r="C35" s="2">
        <v>115207.0</v>
      </c>
      <c r="D35" s="2" t="s">
        <v>187</v>
      </c>
      <c r="E35" s="2"/>
      <c r="F35" s="4"/>
      <c r="G35" s="2">
        <v>2.0</v>
      </c>
      <c r="H35" s="4">
        <v>0.101999998092651</v>
      </c>
      <c r="I35" s="2"/>
      <c r="J35" s="4"/>
      <c r="K35" s="2">
        <v>5.0</v>
      </c>
    </row>
    <row r="36" ht="15.75" customHeight="1">
      <c r="A36" s="2" t="s">
        <v>190</v>
      </c>
      <c r="B36" s="2" t="s">
        <v>192</v>
      </c>
      <c r="C36" s="2">
        <v>79734.0</v>
      </c>
      <c r="D36" s="2" t="s">
        <v>193</v>
      </c>
      <c r="E36" s="2"/>
      <c r="F36" s="4"/>
      <c r="G36" s="2">
        <v>2.0</v>
      </c>
      <c r="H36" s="4">
        <v>0.0841000005602836</v>
      </c>
      <c r="I36" s="2"/>
      <c r="J36" s="4"/>
      <c r="K36" s="2">
        <v>1.0</v>
      </c>
    </row>
    <row r="37" ht="15.75" customHeight="1">
      <c r="A37" s="2" t="s">
        <v>196</v>
      </c>
      <c r="B37" s="2" t="s">
        <v>198</v>
      </c>
      <c r="C37" s="2">
        <v>90293.0</v>
      </c>
      <c r="D37" s="2" t="s">
        <v>199</v>
      </c>
      <c r="E37" s="2">
        <v>5.0</v>
      </c>
      <c r="F37" s="4">
        <v>0.0869999974966049</v>
      </c>
      <c r="G37" s="2">
        <v>2.0</v>
      </c>
      <c r="H37" s="4">
        <v>0.162000000476837</v>
      </c>
      <c r="I37" s="2"/>
      <c r="J37" s="4"/>
      <c r="K37" s="2"/>
    </row>
    <row r="38" ht="15.75" customHeight="1">
      <c r="A38" s="2" t="s">
        <v>202</v>
      </c>
      <c r="B38" s="2" t="s">
        <v>203</v>
      </c>
      <c r="C38" s="2">
        <v>3838.0</v>
      </c>
      <c r="D38" s="2" t="s">
        <v>205</v>
      </c>
      <c r="E38" s="2"/>
      <c r="F38" s="4"/>
      <c r="G38" s="2">
        <v>2.0</v>
      </c>
      <c r="H38" s="4">
        <v>0.0416000001132488</v>
      </c>
      <c r="I38" s="2"/>
      <c r="J38" s="4"/>
      <c r="K38" s="2">
        <v>5.0</v>
      </c>
    </row>
    <row r="39" ht="15.75" customHeight="1">
      <c r="A39" s="2" t="s">
        <v>209</v>
      </c>
      <c r="B39" s="2" t="s">
        <v>210</v>
      </c>
      <c r="C39" s="2">
        <v>3860.0</v>
      </c>
      <c r="D39" s="2" t="s">
        <v>211</v>
      </c>
      <c r="E39" s="2"/>
      <c r="F39" s="4"/>
      <c r="G39" s="2">
        <v>2.0</v>
      </c>
      <c r="H39" s="4">
        <v>0.130999997258186</v>
      </c>
      <c r="I39" s="2"/>
      <c r="J39" s="4"/>
      <c r="K39" s="2">
        <v>77.0</v>
      </c>
    </row>
    <row r="40" ht="15.75" customHeight="1">
      <c r="A40" s="2" t="s">
        <v>215</v>
      </c>
      <c r="B40" s="2" t="s">
        <v>216</v>
      </c>
      <c r="C40" s="2">
        <v>3888.0</v>
      </c>
      <c r="D40" s="2" t="s">
        <v>217</v>
      </c>
      <c r="E40" s="2"/>
      <c r="F40" s="4"/>
      <c r="G40" s="2">
        <v>2.0</v>
      </c>
      <c r="H40" s="4">
        <v>0.0370000004768371</v>
      </c>
      <c r="I40" s="2"/>
      <c r="J40" s="4"/>
      <c r="K40" s="2">
        <v>33.0</v>
      </c>
    </row>
    <row r="41" ht="15.75" customHeight="1">
      <c r="A41" s="2" t="s">
        <v>220</v>
      </c>
      <c r="B41" s="2" t="s">
        <v>221</v>
      </c>
      <c r="C41" s="2">
        <v>10314.0</v>
      </c>
      <c r="D41" s="2" t="s">
        <v>223</v>
      </c>
      <c r="E41" s="2"/>
      <c r="F41" s="4"/>
      <c r="G41" s="2">
        <v>2.0</v>
      </c>
      <c r="H41" s="4">
        <v>0.0851999968290329</v>
      </c>
      <c r="I41" s="2"/>
      <c r="J41" s="4"/>
      <c r="K41" s="2">
        <v>1.0</v>
      </c>
    </row>
    <row r="42" ht="15.75" customHeight="1">
      <c r="A42" s="2" t="s">
        <v>227</v>
      </c>
      <c r="B42" s="2" t="s">
        <v>228</v>
      </c>
      <c r="C42" s="2">
        <v>51520.0</v>
      </c>
      <c r="D42" s="2" t="s">
        <v>229</v>
      </c>
      <c r="E42" s="2"/>
      <c r="F42" s="4"/>
      <c r="G42" s="2">
        <v>2.0</v>
      </c>
      <c r="H42" s="4">
        <v>0.0127999996766448</v>
      </c>
      <c r="I42" s="2"/>
      <c r="J42" s="4"/>
      <c r="K42" s="2">
        <v>3.0</v>
      </c>
    </row>
    <row r="43" ht="15.75" customHeight="1">
      <c r="A43" s="2" t="s">
        <v>235</v>
      </c>
      <c r="B43" s="2" t="s">
        <v>237</v>
      </c>
      <c r="C43" s="2">
        <v>4085.0</v>
      </c>
      <c r="D43" s="2" t="s">
        <v>238</v>
      </c>
      <c r="E43" s="2"/>
      <c r="F43" s="4"/>
      <c r="G43" s="2">
        <v>2.0</v>
      </c>
      <c r="H43" s="4">
        <v>0.112000003457069</v>
      </c>
      <c r="I43" s="2">
        <v>3.0</v>
      </c>
      <c r="J43" s="4">
        <v>0.189999997615814</v>
      </c>
      <c r="K43" s="2">
        <v>86.0</v>
      </c>
    </row>
    <row r="44" ht="15.75" customHeight="1">
      <c r="A44" s="2" t="s">
        <v>242</v>
      </c>
      <c r="B44" s="2" t="s">
        <v>243</v>
      </c>
      <c r="C44" s="2">
        <v>56922.0</v>
      </c>
      <c r="D44" s="2" t="s">
        <v>244</v>
      </c>
      <c r="E44" s="2"/>
      <c r="F44" s="4"/>
      <c r="G44" s="2">
        <v>2.0</v>
      </c>
      <c r="H44" s="4">
        <v>0.0414000004529953</v>
      </c>
      <c r="I44" s="2"/>
      <c r="J44" s="4"/>
      <c r="K44" s="2">
        <v>3.0</v>
      </c>
    </row>
    <row r="45" ht="15.75" customHeight="1">
      <c r="A45" s="2" t="s">
        <v>248</v>
      </c>
      <c r="B45" s="2" t="s">
        <v>249</v>
      </c>
      <c r="C45" s="2">
        <v>4175.0</v>
      </c>
      <c r="D45" s="2" t="s">
        <v>250</v>
      </c>
      <c r="E45" s="2"/>
      <c r="F45" s="4"/>
      <c r="G45" s="2">
        <v>2.0</v>
      </c>
      <c r="H45" s="4">
        <v>0.0243999995291233</v>
      </c>
      <c r="I45" s="2"/>
      <c r="J45" s="4"/>
      <c r="K45" s="2">
        <v>3.0</v>
      </c>
    </row>
    <row r="46" ht="15.75" customHeight="1">
      <c r="A46" s="2" t="s">
        <v>255</v>
      </c>
      <c r="B46" s="2" t="s">
        <v>256</v>
      </c>
      <c r="C46" s="2">
        <v>4176.0</v>
      </c>
      <c r="D46" s="2" t="s">
        <v>257</v>
      </c>
      <c r="E46" s="2"/>
      <c r="F46" s="4"/>
      <c r="G46" s="2">
        <v>2.0</v>
      </c>
      <c r="H46" s="4">
        <v>0.0417000018060207</v>
      </c>
      <c r="I46" s="2"/>
      <c r="J46" s="4"/>
      <c r="K46" s="2">
        <v>8.0</v>
      </c>
    </row>
    <row r="47" ht="15.75" customHeight="1">
      <c r="A47" s="2" t="s">
        <v>261</v>
      </c>
      <c r="B47" s="2" t="s">
        <v>262</v>
      </c>
      <c r="C47" s="2">
        <v>4830.0</v>
      </c>
      <c r="D47" s="2" t="s">
        <v>263</v>
      </c>
      <c r="E47" s="2"/>
      <c r="F47" s="4"/>
      <c r="G47" s="2">
        <v>2.0</v>
      </c>
      <c r="H47" s="4">
        <v>0.203999996185302</v>
      </c>
      <c r="I47" s="2"/>
      <c r="J47" s="4"/>
      <c r="K47" s="2">
        <v>50.0</v>
      </c>
    </row>
    <row r="48" ht="15.75" customHeight="1">
      <c r="A48" s="2" t="s">
        <v>267</v>
      </c>
      <c r="B48" s="2" t="s">
        <v>269</v>
      </c>
      <c r="C48" s="2">
        <v>64943.0</v>
      </c>
      <c r="D48" s="2" t="s">
        <v>271</v>
      </c>
      <c r="E48" s="2"/>
      <c r="F48" s="4"/>
      <c r="G48" s="2">
        <v>2.0</v>
      </c>
      <c r="H48" s="4">
        <v>0.050000000745058</v>
      </c>
      <c r="I48" s="2"/>
      <c r="J48" s="4"/>
      <c r="K48" s="2">
        <v>1.0</v>
      </c>
    </row>
    <row r="49" ht="15.75" customHeight="1">
      <c r="A49" s="2" t="s">
        <v>275</v>
      </c>
      <c r="B49" s="2" t="s">
        <v>276</v>
      </c>
      <c r="C49" s="2">
        <v>5091.0</v>
      </c>
      <c r="D49" s="2" t="s">
        <v>277</v>
      </c>
      <c r="E49" s="2"/>
      <c r="F49" s="4"/>
      <c r="G49" s="2">
        <v>2.0</v>
      </c>
      <c r="H49" s="4">
        <v>0.0186999998986721</v>
      </c>
      <c r="I49" s="2"/>
      <c r="J49" s="4"/>
      <c r="K49" s="2">
        <v>46.0</v>
      </c>
    </row>
    <row r="50" ht="15.75" customHeight="1">
      <c r="A50" s="2" t="s">
        <v>282</v>
      </c>
      <c r="B50" s="2" t="s">
        <v>283</v>
      </c>
      <c r="C50" s="2">
        <v>23646.0</v>
      </c>
      <c r="D50" s="2" t="s">
        <v>284</v>
      </c>
      <c r="E50" s="2"/>
      <c r="F50" s="4"/>
      <c r="G50" s="2">
        <v>2.0</v>
      </c>
      <c r="H50" s="4">
        <v>0.0428999997675418</v>
      </c>
      <c r="I50" s="2"/>
      <c r="J50" s="4"/>
      <c r="K50" s="2">
        <v>1.0</v>
      </c>
    </row>
    <row r="51" ht="15.75" customHeight="1">
      <c r="A51" s="2" t="s">
        <v>288</v>
      </c>
      <c r="B51" s="2" t="s">
        <v>289</v>
      </c>
      <c r="C51" s="2">
        <v>5347.0</v>
      </c>
      <c r="D51" s="2" t="s">
        <v>292</v>
      </c>
      <c r="E51" s="2"/>
      <c r="F51" s="4"/>
      <c r="G51" s="2">
        <v>2.0</v>
      </c>
      <c r="H51" s="4">
        <v>0.0430999994277954</v>
      </c>
      <c r="I51" s="2"/>
      <c r="J51" s="4"/>
      <c r="K51" s="2">
        <v>4.0</v>
      </c>
    </row>
    <row r="52" ht="15.75" customHeight="1">
      <c r="A52" s="2" t="s">
        <v>295</v>
      </c>
      <c r="B52" s="2" t="s">
        <v>296</v>
      </c>
      <c r="C52" s="2">
        <v>5431.0</v>
      </c>
      <c r="D52" s="2" t="s">
        <v>298</v>
      </c>
      <c r="E52" s="2"/>
      <c r="F52" s="4"/>
      <c r="G52" s="2">
        <v>2.0</v>
      </c>
      <c r="H52" s="4">
        <v>0.0162000004202127</v>
      </c>
      <c r="I52" s="2"/>
      <c r="J52" s="4"/>
      <c r="K52" s="2">
        <v>20.0</v>
      </c>
    </row>
    <row r="53" ht="15.75" customHeight="1">
      <c r="A53" s="2" t="s">
        <v>300</v>
      </c>
      <c r="B53" s="2" t="s">
        <v>301</v>
      </c>
      <c r="C53" s="2">
        <v>5692.0</v>
      </c>
      <c r="D53" s="2" t="s">
        <v>302</v>
      </c>
      <c r="E53" s="2"/>
      <c r="F53" s="4"/>
      <c r="G53" s="2">
        <v>2.0</v>
      </c>
      <c r="H53" s="4">
        <v>0.120999999344348</v>
      </c>
      <c r="I53" s="2"/>
      <c r="J53" s="4"/>
      <c r="K53" s="2">
        <v>25.0</v>
      </c>
    </row>
    <row r="54" ht="15.75" customHeight="1">
      <c r="A54" s="2" t="s">
        <v>306</v>
      </c>
      <c r="B54" s="2" t="s">
        <v>307</v>
      </c>
      <c r="C54" s="2">
        <v>5705.0</v>
      </c>
      <c r="D54" s="2" t="s">
        <v>308</v>
      </c>
      <c r="E54" s="2"/>
      <c r="F54" s="4"/>
      <c r="G54" s="2">
        <v>2.0</v>
      </c>
      <c r="H54" s="4">
        <v>0.0788000002503395</v>
      </c>
      <c r="I54" s="2"/>
      <c r="J54" s="4"/>
      <c r="K54" s="2">
        <v>45.0</v>
      </c>
    </row>
    <row r="55" ht="15.75" customHeight="1">
      <c r="A55" s="2" t="s">
        <v>310</v>
      </c>
      <c r="B55" s="2" t="s">
        <v>312</v>
      </c>
      <c r="C55" s="2">
        <v>5707.0</v>
      </c>
      <c r="D55" s="2" t="s">
        <v>313</v>
      </c>
      <c r="E55" s="2"/>
      <c r="F55" s="4"/>
      <c r="G55" s="2">
        <v>2.0</v>
      </c>
      <c r="H55" s="4">
        <v>0.0209999997168779</v>
      </c>
      <c r="I55" s="2">
        <v>3.0</v>
      </c>
      <c r="J55" s="4">
        <v>0.0304000005125999</v>
      </c>
      <c r="K55" s="2">
        <v>38.0</v>
      </c>
    </row>
    <row r="56" ht="15.75" customHeight="1">
      <c r="A56" s="2" t="s">
        <v>315</v>
      </c>
      <c r="B56" s="2" t="s">
        <v>316</v>
      </c>
      <c r="C56" s="2">
        <v>5719.0</v>
      </c>
      <c r="D56" s="2" t="s">
        <v>318</v>
      </c>
      <c r="E56" s="2"/>
      <c r="F56" s="4"/>
      <c r="G56" s="2">
        <v>2.0</v>
      </c>
      <c r="H56" s="4">
        <v>0.0851000025868415</v>
      </c>
      <c r="I56" s="2">
        <v>2.0</v>
      </c>
      <c r="J56" s="4">
        <v>0.0531999990344047</v>
      </c>
      <c r="K56" s="2">
        <v>33.0</v>
      </c>
    </row>
    <row r="57" ht="15.75" customHeight="1">
      <c r="A57" s="2" t="s">
        <v>321</v>
      </c>
      <c r="B57" s="2" t="s">
        <v>322</v>
      </c>
      <c r="C57" s="2">
        <v>10213.0</v>
      </c>
      <c r="D57" s="2" t="s">
        <v>323</v>
      </c>
      <c r="E57" s="2"/>
      <c r="F57" s="4"/>
      <c r="G57" s="2">
        <v>2.0</v>
      </c>
      <c r="H57" s="4">
        <v>0.0644999966025352</v>
      </c>
      <c r="I57" s="2">
        <v>2.0</v>
      </c>
      <c r="J57" s="4">
        <v>0.0644999966025352</v>
      </c>
      <c r="K57" s="2">
        <v>7.0</v>
      </c>
    </row>
    <row r="58" ht="15.75" customHeight="1">
      <c r="A58" s="2" t="s">
        <v>325</v>
      </c>
      <c r="B58" s="2" t="s">
        <v>326</v>
      </c>
      <c r="C58" s="2">
        <v>5708.0</v>
      </c>
      <c r="D58" s="2" t="s">
        <v>327</v>
      </c>
      <c r="E58" s="2"/>
      <c r="F58" s="4"/>
      <c r="G58" s="2">
        <v>2.0</v>
      </c>
      <c r="H58" s="4">
        <v>0.032999999821186</v>
      </c>
      <c r="I58" s="2">
        <v>5.0</v>
      </c>
      <c r="J58" s="4">
        <v>0.0793000012636184</v>
      </c>
      <c r="K58" s="2">
        <v>53.0</v>
      </c>
    </row>
    <row r="59" ht="15.75" customHeight="1">
      <c r="A59" s="2" t="s">
        <v>329</v>
      </c>
      <c r="B59" s="2" t="s">
        <v>330</v>
      </c>
      <c r="C59" s="2">
        <v>5709.0</v>
      </c>
      <c r="D59" s="2" t="s">
        <v>332</v>
      </c>
      <c r="E59" s="2"/>
      <c r="F59" s="4"/>
      <c r="G59" s="2">
        <v>2.0</v>
      </c>
      <c r="H59" s="4">
        <v>0.0562000013887882</v>
      </c>
      <c r="I59" s="2">
        <v>3.0</v>
      </c>
      <c r="J59" s="4">
        <v>0.0804999992251396</v>
      </c>
      <c r="K59" s="2">
        <v>70.0</v>
      </c>
    </row>
    <row r="60" ht="15.75" customHeight="1">
      <c r="A60" s="2" t="s">
        <v>334</v>
      </c>
      <c r="B60" s="2" t="s">
        <v>335</v>
      </c>
      <c r="C60" s="2">
        <v>5713.0</v>
      </c>
      <c r="D60" s="2" t="s">
        <v>337</v>
      </c>
      <c r="E60" s="2"/>
      <c r="F60" s="4"/>
      <c r="G60" s="2">
        <v>2.0</v>
      </c>
      <c r="H60" s="4">
        <v>0.0648000016808509</v>
      </c>
      <c r="I60" s="2"/>
      <c r="J60" s="4"/>
      <c r="K60" s="2">
        <v>13.0</v>
      </c>
    </row>
    <row r="61" ht="15.75" customHeight="1">
      <c r="A61" s="2" t="s">
        <v>340</v>
      </c>
      <c r="B61" s="2" t="s">
        <v>341</v>
      </c>
      <c r="C61" s="2">
        <v>5714.0</v>
      </c>
      <c r="D61" s="2" t="s">
        <v>342</v>
      </c>
      <c r="E61" s="2"/>
      <c r="F61" s="4"/>
      <c r="G61" s="2">
        <v>2.0</v>
      </c>
      <c r="H61" s="4">
        <v>0.0513999983668327</v>
      </c>
      <c r="I61" s="2">
        <v>2.0</v>
      </c>
      <c r="J61" s="4">
        <v>0.0513999983668327</v>
      </c>
      <c r="K61" s="2">
        <v>15.0</v>
      </c>
    </row>
    <row r="62" ht="15.75" customHeight="1">
      <c r="A62" s="2" t="s">
        <v>344</v>
      </c>
      <c r="B62" s="2" t="s">
        <v>346</v>
      </c>
      <c r="C62" s="2">
        <v>5928.0</v>
      </c>
      <c r="D62" s="2" t="s">
        <v>347</v>
      </c>
      <c r="E62" s="2"/>
      <c r="F62" s="4"/>
      <c r="G62" s="2">
        <v>2.0</v>
      </c>
      <c r="H62" s="4">
        <v>0.0375999994575977</v>
      </c>
      <c r="I62" s="2"/>
      <c r="J62" s="4"/>
      <c r="K62" s="2">
        <v>24.0</v>
      </c>
    </row>
    <row r="63" ht="15.75" customHeight="1">
      <c r="A63" s="2" t="s">
        <v>349</v>
      </c>
      <c r="B63" s="2" t="s">
        <v>350</v>
      </c>
      <c r="C63" s="2">
        <v>6418.0</v>
      </c>
      <c r="D63" s="2" t="s">
        <v>351</v>
      </c>
      <c r="E63" s="2"/>
      <c r="F63" s="4"/>
      <c r="G63" s="2">
        <v>2.0</v>
      </c>
      <c r="H63" s="4">
        <v>0.0793000012636184</v>
      </c>
      <c r="I63" s="2"/>
      <c r="J63" s="4"/>
      <c r="K63" s="2">
        <v>82.0</v>
      </c>
    </row>
    <row r="64" ht="15.75" customHeight="1">
      <c r="A64" s="2" t="s">
        <v>355</v>
      </c>
      <c r="B64" s="2" t="s">
        <v>356</v>
      </c>
      <c r="C64" s="2">
        <v>5250.0</v>
      </c>
      <c r="D64" s="2" t="s">
        <v>357</v>
      </c>
      <c r="E64" s="2"/>
      <c r="F64" s="4"/>
      <c r="G64" s="2">
        <v>2.0</v>
      </c>
      <c r="H64" s="4">
        <v>0.0496999993920326</v>
      </c>
      <c r="I64" s="2">
        <v>3.0</v>
      </c>
      <c r="J64" s="4">
        <v>0.0662999972701072</v>
      </c>
      <c r="K64" s="2">
        <v>154.0</v>
      </c>
    </row>
    <row r="65" ht="15.75" customHeight="1">
      <c r="A65" s="2" t="s">
        <v>360</v>
      </c>
      <c r="B65" s="2" t="s">
        <v>361</v>
      </c>
      <c r="C65" s="2">
        <v>6745.0</v>
      </c>
      <c r="D65" s="2" t="s">
        <v>363</v>
      </c>
      <c r="E65" s="2">
        <v>2.0</v>
      </c>
      <c r="F65" s="4">
        <v>0.0803999975323677</v>
      </c>
      <c r="G65" s="2">
        <v>2.0</v>
      </c>
      <c r="H65" s="4">
        <v>0.0803999975323677</v>
      </c>
      <c r="I65" s="2"/>
      <c r="J65" s="4"/>
      <c r="K65" s="2">
        <v>92.0</v>
      </c>
    </row>
    <row r="66" ht="15.75" customHeight="1">
      <c r="A66" s="2" t="s">
        <v>365</v>
      </c>
      <c r="B66" s="2" t="s">
        <v>366</v>
      </c>
      <c r="C66" s="2">
        <v>10454.0</v>
      </c>
      <c r="D66" s="2" t="s">
        <v>368</v>
      </c>
      <c r="E66" s="2"/>
      <c r="F66" s="4"/>
      <c r="G66" s="2">
        <v>2.0</v>
      </c>
      <c r="H66" s="4">
        <v>0.0456000007688999</v>
      </c>
      <c r="I66" s="2">
        <v>2.0</v>
      </c>
      <c r="J66" s="4">
        <v>0.0754000023007392</v>
      </c>
      <c r="K66" s="2">
        <v>4.0</v>
      </c>
    </row>
    <row r="67" ht="15.75" customHeight="1">
      <c r="A67" s="2" t="s">
        <v>370</v>
      </c>
      <c r="B67" s="2" t="s">
        <v>371</v>
      </c>
      <c r="C67" s="2">
        <v>374403.0</v>
      </c>
      <c r="D67" s="2" t="s">
        <v>372</v>
      </c>
      <c r="E67" s="2">
        <v>2.0</v>
      </c>
      <c r="F67" s="4">
        <v>0.0313999988138675</v>
      </c>
      <c r="G67" s="2">
        <v>2.0</v>
      </c>
      <c r="H67" s="4">
        <v>0.0313999988138675</v>
      </c>
      <c r="I67" s="2">
        <v>2.0</v>
      </c>
      <c r="J67" s="4">
        <v>0.0313999988138675</v>
      </c>
      <c r="K67" s="2"/>
    </row>
    <row r="68" ht="15.75" customHeight="1">
      <c r="A68" s="2" t="s">
        <v>373</v>
      </c>
      <c r="B68" s="2" t="s">
        <v>375</v>
      </c>
      <c r="C68" s="2">
        <v>92609.0</v>
      </c>
      <c r="D68" s="2" t="s">
        <v>377</v>
      </c>
      <c r="E68" s="2"/>
      <c r="F68" s="4"/>
      <c r="G68" s="2">
        <v>2.0</v>
      </c>
      <c r="H68" s="4">
        <v>0.0764999985694885</v>
      </c>
      <c r="I68" s="2">
        <v>2.0</v>
      </c>
      <c r="J68" s="4">
        <v>0.0764999985694885</v>
      </c>
      <c r="K68" s="2">
        <v>99.0</v>
      </c>
    </row>
    <row r="69" ht="15.75" customHeight="1">
      <c r="A69" s="2" t="s">
        <v>379</v>
      </c>
      <c r="B69" s="2" t="s">
        <v>380</v>
      </c>
      <c r="C69" s="2">
        <v>10155.0</v>
      </c>
      <c r="D69" s="2" t="s">
        <v>382</v>
      </c>
      <c r="E69" s="2"/>
      <c r="F69" s="4"/>
      <c r="G69" s="2">
        <v>2.0</v>
      </c>
      <c r="H69" s="4">
        <v>0.0322999991476535</v>
      </c>
      <c r="I69" s="2">
        <v>2.0</v>
      </c>
      <c r="J69" s="4">
        <v>0.0322999991476535</v>
      </c>
      <c r="K69" s="2">
        <v>30.0</v>
      </c>
    </row>
    <row r="70" ht="15.75" customHeight="1">
      <c r="A70" s="2" t="s">
        <v>385</v>
      </c>
      <c r="B70" s="2" t="s">
        <v>386</v>
      </c>
      <c r="C70" s="2">
        <v>9958.0</v>
      </c>
      <c r="D70" s="2" t="s">
        <v>387</v>
      </c>
      <c r="E70" s="2"/>
      <c r="F70" s="4"/>
      <c r="G70" s="2">
        <v>2.0</v>
      </c>
      <c r="H70" s="4">
        <v>0.0214000009000301</v>
      </c>
      <c r="I70" s="2"/>
      <c r="J70" s="4"/>
      <c r="K70" s="2">
        <v>3.0</v>
      </c>
    </row>
    <row r="71" ht="15.75" customHeight="1">
      <c r="A71" s="2" t="s">
        <v>388</v>
      </c>
      <c r="B71" s="2" t="s">
        <v>390</v>
      </c>
      <c r="C71" s="2">
        <v>8287.0</v>
      </c>
      <c r="D71" s="2" t="s">
        <v>392</v>
      </c>
      <c r="E71" s="2"/>
      <c r="F71" s="4"/>
      <c r="G71" s="2">
        <v>2.0</v>
      </c>
      <c r="H71" s="4">
        <v>0.14699999988079</v>
      </c>
      <c r="I71" s="2"/>
      <c r="J71" s="4"/>
      <c r="K71" s="2">
        <v>3.0</v>
      </c>
    </row>
    <row r="72" ht="15.75" customHeight="1">
      <c r="A72" s="2" t="s">
        <v>394</v>
      </c>
      <c r="B72" s="2" t="s">
        <v>395</v>
      </c>
      <c r="C72" s="2">
        <v>7415.0</v>
      </c>
      <c r="D72" s="2" t="s">
        <v>396</v>
      </c>
      <c r="E72" s="2"/>
      <c r="F72" s="4"/>
      <c r="G72" s="2">
        <v>2.0</v>
      </c>
      <c r="H72" s="4">
        <v>0.0359999984502792</v>
      </c>
      <c r="I72" s="2">
        <v>3.0</v>
      </c>
      <c r="J72" s="4">
        <v>0.0384999997913837</v>
      </c>
      <c r="K72" s="2">
        <v>67.0</v>
      </c>
    </row>
    <row r="73" ht="15.75" customHeight="1">
      <c r="A73" s="2" t="s">
        <v>400</v>
      </c>
      <c r="B73" s="2" t="s">
        <v>401</v>
      </c>
      <c r="C73" s="2">
        <v>23038.0</v>
      </c>
      <c r="D73" s="2" t="s">
        <v>402</v>
      </c>
      <c r="E73" s="2"/>
      <c r="F73" s="4"/>
      <c r="G73" s="2">
        <v>2.0</v>
      </c>
      <c r="H73" s="4">
        <v>0.0355000011622905</v>
      </c>
      <c r="I73" s="2"/>
      <c r="J73" s="4"/>
      <c r="K73" s="2">
        <v>8.0</v>
      </c>
    </row>
    <row r="74" ht="15.75" customHeight="1">
      <c r="A74" s="2" t="s">
        <v>403</v>
      </c>
      <c r="B74" s="2" t="s">
        <v>404</v>
      </c>
      <c r="C74" s="2">
        <v>2547.0</v>
      </c>
      <c r="D74" s="2" t="s">
        <v>406</v>
      </c>
      <c r="E74" s="2"/>
      <c r="F74" s="4"/>
      <c r="G74" s="2">
        <v>2.0</v>
      </c>
      <c r="H74" s="4">
        <v>0.0443000011146068</v>
      </c>
      <c r="I74" s="2">
        <v>6.0</v>
      </c>
      <c r="J74" s="4">
        <v>0.122000001370906</v>
      </c>
      <c r="K74" s="2">
        <v>32.0</v>
      </c>
    </row>
    <row r="75" ht="15.75" customHeight="1">
      <c r="A75" s="2" t="s">
        <v>409</v>
      </c>
      <c r="B75" s="2" t="s">
        <v>53</v>
      </c>
      <c r="C75" s="2">
        <v>213.0</v>
      </c>
      <c r="D75" s="2" t="s">
        <v>56</v>
      </c>
      <c r="E75" s="2">
        <v>4.0</v>
      </c>
      <c r="F75" s="4">
        <v>0.0640000030398368</v>
      </c>
      <c r="G75" s="2">
        <v>3.0</v>
      </c>
      <c r="H75" s="4">
        <v>0.0476000010967254</v>
      </c>
      <c r="I75" s="2">
        <v>2.0</v>
      </c>
      <c r="J75" s="4">
        <v>0.0361000001430511</v>
      </c>
      <c r="K75" s="2">
        <v>154.0</v>
      </c>
    </row>
    <row r="76" ht="15.75" customHeight="1">
      <c r="A76" s="2" t="s">
        <v>416</v>
      </c>
      <c r="B76" s="2" t="s">
        <v>417</v>
      </c>
      <c r="C76" s="2">
        <v>51479.0</v>
      </c>
      <c r="D76" s="2" t="s">
        <v>419</v>
      </c>
      <c r="E76" s="2"/>
      <c r="F76" s="4"/>
      <c r="G76" s="2">
        <v>3.0</v>
      </c>
      <c r="H76" s="4">
        <v>0.0307999998331069</v>
      </c>
      <c r="I76" s="2">
        <v>3.0</v>
      </c>
      <c r="J76" s="4">
        <v>0.0197000000625848</v>
      </c>
      <c r="K76" s="2">
        <v>5.0</v>
      </c>
    </row>
    <row r="77" ht="15.75" customHeight="1">
      <c r="A77" s="2" t="s">
        <v>423</v>
      </c>
      <c r="B77" s="2" t="s">
        <v>425</v>
      </c>
      <c r="C77" s="2">
        <v>1176.0</v>
      </c>
      <c r="D77" s="2" t="s">
        <v>427</v>
      </c>
      <c r="E77" s="2"/>
      <c r="F77" s="4"/>
      <c r="G77" s="2">
        <v>3.0</v>
      </c>
      <c r="H77" s="4">
        <v>0.187000006437301</v>
      </c>
      <c r="I77" s="2"/>
      <c r="J77" s="4"/>
      <c r="K77" s="2"/>
    </row>
    <row r="78" ht="15.75" customHeight="1">
      <c r="A78" s="2" t="s">
        <v>429</v>
      </c>
      <c r="B78" s="2" t="s">
        <v>430</v>
      </c>
      <c r="C78" s="2">
        <v>372.0</v>
      </c>
      <c r="D78" s="2" t="s">
        <v>432</v>
      </c>
      <c r="E78" s="2"/>
      <c r="F78" s="4"/>
      <c r="G78" s="2">
        <v>3.0</v>
      </c>
      <c r="H78" s="4">
        <v>0.0586999990046024</v>
      </c>
      <c r="I78" s="2"/>
      <c r="J78" s="4"/>
      <c r="K78" s="2">
        <v>13.0</v>
      </c>
    </row>
    <row r="79" ht="15.75" customHeight="1">
      <c r="A79" s="2" t="s">
        <v>434</v>
      </c>
      <c r="B79" s="2" t="s">
        <v>82</v>
      </c>
      <c r="C79" s="2">
        <v>476.0</v>
      </c>
      <c r="D79" s="2" t="s">
        <v>84</v>
      </c>
      <c r="E79" s="2">
        <v>2.0</v>
      </c>
      <c r="F79" s="4">
        <v>0.0215000007301569</v>
      </c>
      <c r="G79" s="2">
        <v>3.0</v>
      </c>
      <c r="H79" s="4">
        <v>0.0401000007987022</v>
      </c>
      <c r="I79" s="2">
        <v>5.0</v>
      </c>
      <c r="J79" s="4">
        <v>0.0606000013649463</v>
      </c>
      <c r="K79" s="2">
        <v>120.0</v>
      </c>
    </row>
    <row r="80" ht="15.75" customHeight="1">
      <c r="A80" s="2" t="s">
        <v>438</v>
      </c>
      <c r="B80" s="2" t="s">
        <v>439</v>
      </c>
      <c r="C80" s="2">
        <v>9577.0</v>
      </c>
      <c r="D80" s="2" t="s">
        <v>440</v>
      </c>
      <c r="E80" s="2"/>
      <c r="F80" s="4"/>
      <c r="G80" s="2">
        <v>3.0</v>
      </c>
      <c r="H80" s="4">
        <v>0.130999997258186</v>
      </c>
      <c r="I80" s="2"/>
      <c r="J80" s="4"/>
      <c r="K80" s="2">
        <v>5.0</v>
      </c>
    </row>
    <row r="81" ht="15.75" customHeight="1">
      <c r="A81" s="2" t="s">
        <v>443</v>
      </c>
      <c r="B81" s="2" t="s">
        <v>88</v>
      </c>
      <c r="C81" s="2">
        <v>9532.0</v>
      </c>
      <c r="D81" s="2" t="s">
        <v>89</v>
      </c>
      <c r="E81" s="2">
        <v>3.0</v>
      </c>
      <c r="F81" s="4">
        <v>0.133000001311302</v>
      </c>
      <c r="G81" s="2">
        <v>3.0</v>
      </c>
      <c r="H81" s="4">
        <v>0.123000003397464</v>
      </c>
      <c r="I81" s="2">
        <v>3.0</v>
      </c>
      <c r="J81" s="4">
        <v>0.114000000059604</v>
      </c>
      <c r="K81" s="2">
        <v>94.0</v>
      </c>
    </row>
    <row r="82" ht="15.75" customHeight="1">
      <c r="A82" s="2" t="s">
        <v>445</v>
      </c>
      <c r="B82" s="2" t="s">
        <v>446</v>
      </c>
      <c r="C82" s="2">
        <v>9529.0</v>
      </c>
      <c r="D82" s="2" t="s">
        <v>448</v>
      </c>
      <c r="E82" s="2"/>
      <c r="F82" s="4"/>
      <c r="G82" s="2">
        <v>3.0</v>
      </c>
      <c r="H82" s="4">
        <v>0.0917000025510788</v>
      </c>
      <c r="I82" s="2">
        <v>4.0</v>
      </c>
      <c r="J82" s="4">
        <v>0.109999999403953</v>
      </c>
      <c r="K82" s="2">
        <v>33.0</v>
      </c>
    </row>
    <row r="83" ht="15.75" customHeight="1">
      <c r="A83" s="2" t="s">
        <v>451</v>
      </c>
      <c r="B83" s="2" t="s">
        <v>452</v>
      </c>
      <c r="C83" s="2">
        <v>22818.0</v>
      </c>
      <c r="D83" s="2" t="s">
        <v>453</v>
      </c>
      <c r="E83" s="2"/>
      <c r="F83" s="4"/>
      <c r="G83" s="2">
        <v>3.0</v>
      </c>
      <c r="H83" s="4">
        <v>0.254000008106231</v>
      </c>
      <c r="I83" s="2">
        <v>2.0</v>
      </c>
      <c r="J83" s="4">
        <v>0.197999998927116</v>
      </c>
      <c r="K83" s="2">
        <v>1.0</v>
      </c>
    </row>
    <row r="84" ht="15.75" customHeight="1">
      <c r="A84" s="2" t="s">
        <v>460</v>
      </c>
      <c r="B84" s="2" t="s">
        <v>461</v>
      </c>
      <c r="C84" s="2">
        <v>80344.0</v>
      </c>
      <c r="D84" s="2" t="s">
        <v>462</v>
      </c>
      <c r="E84" s="2"/>
      <c r="F84" s="4"/>
      <c r="G84" s="2">
        <v>3.0</v>
      </c>
      <c r="H84" s="4">
        <v>0.0640999972820282</v>
      </c>
      <c r="I84" s="2">
        <v>2.0</v>
      </c>
      <c r="J84" s="4">
        <v>0.0458000004291534</v>
      </c>
      <c r="K84" s="2">
        <v>2.0</v>
      </c>
    </row>
    <row r="85" ht="15.75" customHeight="1">
      <c r="A85" s="2" t="s">
        <v>466</v>
      </c>
      <c r="B85" s="2" t="s">
        <v>468</v>
      </c>
      <c r="C85" s="2">
        <v>8816.0</v>
      </c>
      <c r="D85" s="2" t="s">
        <v>469</v>
      </c>
      <c r="E85" s="2"/>
      <c r="F85" s="4"/>
      <c r="G85" s="2">
        <v>3.0</v>
      </c>
      <c r="H85" s="4">
        <v>0.0296999998390674</v>
      </c>
      <c r="I85" s="2">
        <v>2.0</v>
      </c>
      <c r="J85" s="4">
        <v>0.0170000009238719</v>
      </c>
      <c r="K85" s="2">
        <v>5.0</v>
      </c>
    </row>
    <row r="86" ht="15.75" customHeight="1">
      <c r="A86" s="2" t="s">
        <v>472</v>
      </c>
      <c r="B86" s="2" t="s">
        <v>473</v>
      </c>
      <c r="C86" s="2">
        <v>1936.0</v>
      </c>
      <c r="D86" s="2" t="s">
        <v>474</v>
      </c>
      <c r="E86" s="2"/>
      <c r="F86" s="4"/>
      <c r="G86" s="2">
        <v>3.0</v>
      </c>
      <c r="H86" s="4">
        <v>0.171000003814697</v>
      </c>
      <c r="I86" s="2">
        <v>2.0</v>
      </c>
      <c r="J86" s="4">
        <v>0.0854000002145767</v>
      </c>
      <c r="K86" s="2">
        <v>19.0</v>
      </c>
    </row>
    <row r="87" ht="15.75" customHeight="1">
      <c r="A87" s="2" t="s">
        <v>477</v>
      </c>
      <c r="B87" s="2" t="s">
        <v>479</v>
      </c>
      <c r="C87" s="2">
        <v>8668.0</v>
      </c>
      <c r="D87" s="2" t="s">
        <v>480</v>
      </c>
      <c r="E87" s="2"/>
      <c r="F87" s="4"/>
      <c r="G87" s="2">
        <v>3.0</v>
      </c>
      <c r="H87" s="4">
        <v>0.163000002503395</v>
      </c>
      <c r="I87" s="2"/>
      <c r="J87" s="4"/>
      <c r="K87" s="2">
        <v>19.0</v>
      </c>
    </row>
    <row r="88" ht="15.75" customHeight="1">
      <c r="A88" s="2" t="s">
        <v>481</v>
      </c>
      <c r="B88" s="2" t="s">
        <v>483</v>
      </c>
      <c r="C88" s="2">
        <v>8518.0</v>
      </c>
      <c r="D88" s="2" t="s">
        <v>484</v>
      </c>
      <c r="E88" s="2"/>
      <c r="F88" s="4"/>
      <c r="G88" s="2">
        <v>3.0</v>
      </c>
      <c r="H88" s="4">
        <v>0.0368000008165836</v>
      </c>
      <c r="I88" s="2"/>
      <c r="J88" s="4"/>
      <c r="K88" s="2">
        <v>14.0</v>
      </c>
    </row>
    <row r="89" ht="15.75" customHeight="1">
      <c r="A89" s="2" t="s">
        <v>487</v>
      </c>
      <c r="B89" s="2" t="s">
        <v>488</v>
      </c>
      <c r="C89" s="2">
        <v>26259.0</v>
      </c>
      <c r="D89" s="2" t="s">
        <v>489</v>
      </c>
      <c r="E89" s="2"/>
      <c r="F89" s="4"/>
      <c r="G89" s="2">
        <v>3.0</v>
      </c>
      <c r="H89" s="4">
        <v>0.0668999999761581</v>
      </c>
      <c r="I89" s="2"/>
      <c r="J89" s="4"/>
      <c r="K89" s="2">
        <v>3.0</v>
      </c>
    </row>
    <row r="90" ht="15.75" customHeight="1">
      <c r="A90" s="2" t="s">
        <v>493</v>
      </c>
      <c r="B90" s="2" t="s">
        <v>494</v>
      </c>
      <c r="C90" s="2">
        <v>56912.0</v>
      </c>
      <c r="D90" s="2" t="s">
        <v>495</v>
      </c>
      <c r="E90" s="2"/>
      <c r="F90" s="4"/>
      <c r="G90" s="2">
        <v>3.0</v>
      </c>
      <c r="H90" s="4">
        <v>0.155000001192092</v>
      </c>
      <c r="I90" s="2"/>
      <c r="J90" s="4"/>
      <c r="K90" s="2">
        <v>16.0</v>
      </c>
    </row>
    <row r="91" ht="15.75" customHeight="1">
      <c r="A91" s="2" t="s">
        <v>497</v>
      </c>
      <c r="B91" s="2" t="s">
        <v>498</v>
      </c>
      <c r="C91" s="2">
        <v>10526.0</v>
      </c>
      <c r="D91" s="2" t="s">
        <v>500</v>
      </c>
      <c r="E91" s="2"/>
      <c r="F91" s="4"/>
      <c r="G91" s="2">
        <v>3.0</v>
      </c>
      <c r="H91" s="4">
        <v>0.0414999984204769</v>
      </c>
      <c r="I91" s="2"/>
      <c r="J91" s="4"/>
      <c r="K91" s="2">
        <v>20.0</v>
      </c>
    </row>
    <row r="92" ht="15.75" customHeight="1">
      <c r="A92" s="2" t="s">
        <v>502</v>
      </c>
      <c r="B92" s="2" t="s">
        <v>503</v>
      </c>
      <c r="C92" s="2">
        <v>54442.0</v>
      </c>
      <c r="D92" s="2" t="s">
        <v>504</v>
      </c>
      <c r="E92" s="2"/>
      <c r="F92" s="4"/>
      <c r="G92" s="2">
        <v>3.0</v>
      </c>
      <c r="H92" s="4">
        <v>0.174999997019767</v>
      </c>
      <c r="I92" s="2"/>
      <c r="J92" s="4"/>
      <c r="K92" s="2">
        <v>4.0</v>
      </c>
    </row>
    <row r="93" ht="15.75" customHeight="1">
      <c r="A93" s="2" t="s">
        <v>507</v>
      </c>
      <c r="B93" s="2" t="s">
        <v>508</v>
      </c>
      <c r="C93" s="2">
        <v>84861.0</v>
      </c>
      <c r="D93" s="2" t="s">
        <v>509</v>
      </c>
      <c r="E93" s="2"/>
      <c r="F93" s="4"/>
      <c r="G93" s="2">
        <v>3.0</v>
      </c>
      <c r="H93" s="4">
        <v>0.050500001758337</v>
      </c>
      <c r="I93" s="2"/>
      <c r="J93" s="4"/>
      <c r="K93" s="2">
        <v>1.0</v>
      </c>
    </row>
    <row r="94" ht="15.75" customHeight="1">
      <c r="A94" s="2" t="s">
        <v>511</v>
      </c>
      <c r="B94" s="2" t="s">
        <v>381</v>
      </c>
      <c r="C94" s="2">
        <v>3852.0</v>
      </c>
      <c r="D94" s="2" t="s">
        <v>383</v>
      </c>
      <c r="E94" s="2">
        <v>17.0</v>
      </c>
      <c r="F94" s="4">
        <v>0.372999995946884</v>
      </c>
      <c r="G94" s="2">
        <v>3.0</v>
      </c>
      <c r="H94" s="4">
        <v>0.0914999991655349</v>
      </c>
      <c r="I94" s="2">
        <v>18.0</v>
      </c>
      <c r="J94" s="4">
        <v>0.342000007629394</v>
      </c>
      <c r="K94" s="2">
        <v>186.0</v>
      </c>
    </row>
    <row r="95" ht="15.75" customHeight="1">
      <c r="A95" s="2" t="s">
        <v>519</v>
      </c>
      <c r="B95" s="2" t="s">
        <v>520</v>
      </c>
      <c r="C95" s="2">
        <v>5595.0</v>
      </c>
      <c r="D95" s="2" t="s">
        <v>521</v>
      </c>
      <c r="E95" s="2"/>
      <c r="F95" s="4"/>
      <c r="G95" s="2">
        <v>3.0</v>
      </c>
      <c r="H95" s="4">
        <v>0.0843999981880188</v>
      </c>
      <c r="I95" s="2"/>
      <c r="J95" s="4"/>
      <c r="K95" s="2">
        <v>6.0</v>
      </c>
    </row>
    <row r="96" ht="15.75" customHeight="1">
      <c r="A96" s="2" t="s">
        <v>522</v>
      </c>
      <c r="B96" s="2" t="s">
        <v>523</v>
      </c>
      <c r="C96" s="2">
        <v>196463.0</v>
      </c>
      <c r="D96" s="2" t="s">
        <v>525</v>
      </c>
      <c r="E96" s="2"/>
      <c r="F96" s="4"/>
      <c r="G96" s="2">
        <v>3.0</v>
      </c>
      <c r="H96" s="4">
        <v>0.0390000008046627</v>
      </c>
      <c r="I96" s="2">
        <v>2.0</v>
      </c>
      <c r="J96" s="4">
        <v>0.0272000003606081</v>
      </c>
      <c r="K96" s="2">
        <v>1.0</v>
      </c>
    </row>
    <row r="97" ht="15.75" customHeight="1">
      <c r="A97" s="2" t="s">
        <v>526</v>
      </c>
      <c r="B97" s="2" t="s">
        <v>527</v>
      </c>
      <c r="C97" s="2">
        <v>26073.0</v>
      </c>
      <c r="D97" s="2" t="s">
        <v>528</v>
      </c>
      <c r="E97" s="2"/>
      <c r="F97" s="4"/>
      <c r="G97" s="2">
        <v>3.0</v>
      </c>
      <c r="H97" s="4">
        <v>0.097800001502037</v>
      </c>
      <c r="I97" s="2"/>
      <c r="J97" s="4"/>
      <c r="K97" s="2">
        <v>3.0</v>
      </c>
    </row>
    <row r="98" ht="15.75" customHeight="1">
      <c r="A98" s="2" t="s">
        <v>532</v>
      </c>
      <c r="B98" s="2" t="s">
        <v>533</v>
      </c>
      <c r="C98" s="2">
        <v>5523.0</v>
      </c>
      <c r="D98" s="2" t="s">
        <v>534</v>
      </c>
      <c r="E98" s="2"/>
      <c r="F98" s="4"/>
      <c r="G98" s="2">
        <v>3.0</v>
      </c>
      <c r="H98" s="4">
        <v>0.0304000005125999</v>
      </c>
      <c r="I98" s="2"/>
      <c r="J98" s="4"/>
      <c r="K98" s="2">
        <v>1.0</v>
      </c>
    </row>
    <row r="99" ht="15.75" customHeight="1">
      <c r="A99" s="2" t="s">
        <v>535</v>
      </c>
      <c r="B99" s="2" t="s">
        <v>536</v>
      </c>
      <c r="C99" s="2">
        <v>7001.0</v>
      </c>
      <c r="D99" s="2" t="s">
        <v>538</v>
      </c>
      <c r="E99" s="2"/>
      <c r="F99" s="4"/>
      <c r="G99" s="2">
        <v>3.0</v>
      </c>
      <c r="H99" s="4">
        <v>0.241999998688697</v>
      </c>
      <c r="I99" s="2">
        <v>3.0</v>
      </c>
      <c r="J99" s="4">
        <v>0.241999998688697</v>
      </c>
      <c r="K99" s="2">
        <v>85.0</v>
      </c>
    </row>
    <row r="100" ht="15.75" customHeight="1">
      <c r="A100" s="2" t="s">
        <v>542</v>
      </c>
      <c r="B100" s="2" t="s">
        <v>543</v>
      </c>
      <c r="C100" s="2">
        <v>5684.0</v>
      </c>
      <c r="D100" s="2" t="s">
        <v>544</v>
      </c>
      <c r="E100" s="2"/>
      <c r="F100" s="4"/>
      <c r="G100" s="2">
        <v>3.0</v>
      </c>
      <c r="H100" s="4">
        <v>0.109999999403953</v>
      </c>
      <c r="I100" s="2"/>
      <c r="J100" s="4"/>
      <c r="K100" s="2">
        <v>30.0</v>
      </c>
    </row>
    <row r="101" ht="15.75" customHeight="1">
      <c r="A101" s="2" t="s">
        <v>548</v>
      </c>
      <c r="B101" s="2" t="s">
        <v>549</v>
      </c>
      <c r="C101" s="2">
        <v>5704.0</v>
      </c>
      <c r="D101" s="2" t="s">
        <v>550</v>
      </c>
      <c r="E101" s="2"/>
      <c r="F101" s="4"/>
      <c r="G101" s="2">
        <v>3.0</v>
      </c>
      <c r="H101" s="4">
        <v>0.100000001490116</v>
      </c>
      <c r="I101" s="2"/>
      <c r="J101" s="4"/>
      <c r="K101" s="2">
        <v>29.0</v>
      </c>
    </row>
    <row r="102" ht="15.75" customHeight="1">
      <c r="A102" s="2" t="s">
        <v>551</v>
      </c>
      <c r="B102" s="2" t="s">
        <v>552</v>
      </c>
      <c r="C102" s="2">
        <v>5717.0</v>
      </c>
      <c r="D102" s="2" t="s">
        <v>553</v>
      </c>
      <c r="E102" s="2"/>
      <c r="F102" s="4"/>
      <c r="G102" s="2">
        <v>3.0</v>
      </c>
      <c r="H102" s="4">
        <v>0.114000000059604</v>
      </c>
      <c r="I102" s="2">
        <v>5.0</v>
      </c>
      <c r="J102" s="4">
        <v>0.140000000596046</v>
      </c>
      <c r="K102" s="2">
        <v>27.0</v>
      </c>
    </row>
    <row r="103" ht="15.75" customHeight="1">
      <c r="A103" s="2" t="s">
        <v>557</v>
      </c>
      <c r="B103" s="2" t="s">
        <v>558</v>
      </c>
      <c r="C103" s="2">
        <v>6222.0</v>
      </c>
      <c r="D103" s="2" t="s">
        <v>559</v>
      </c>
      <c r="E103" s="2"/>
      <c r="F103" s="4"/>
      <c r="G103" s="2">
        <v>3.0</v>
      </c>
      <c r="H103" s="4">
        <v>0.184000000357627</v>
      </c>
      <c r="I103" s="2"/>
      <c r="J103" s="4"/>
      <c r="K103" s="2">
        <v>69.0</v>
      </c>
    </row>
    <row r="104" ht="15.75" customHeight="1">
      <c r="A104" s="2" t="s">
        <v>562</v>
      </c>
      <c r="B104" s="2" t="s">
        <v>563</v>
      </c>
      <c r="C104" s="2">
        <v>6341.0</v>
      </c>
      <c r="D104" s="2" t="s">
        <v>564</v>
      </c>
      <c r="E104" s="2"/>
      <c r="F104" s="4"/>
      <c r="G104" s="2">
        <v>3.0</v>
      </c>
      <c r="H104" s="4">
        <v>0.11999999731779</v>
      </c>
      <c r="I104" s="2">
        <v>2.0</v>
      </c>
      <c r="J104" s="4">
        <v>0.0830999985337257</v>
      </c>
      <c r="K104" s="2">
        <v>4.0</v>
      </c>
    </row>
    <row r="105" ht="15.75" customHeight="1">
      <c r="A105" s="2" t="s">
        <v>566</v>
      </c>
      <c r="B105" s="2" t="s">
        <v>567</v>
      </c>
      <c r="C105" s="2">
        <v>9997.0</v>
      </c>
      <c r="D105" s="2" t="s">
        <v>568</v>
      </c>
      <c r="E105" s="2"/>
      <c r="F105" s="4"/>
      <c r="G105" s="2">
        <v>3.0</v>
      </c>
      <c r="H105" s="4">
        <v>0.123999997973442</v>
      </c>
      <c r="I105" s="2"/>
      <c r="J105" s="4"/>
      <c r="K105" s="2">
        <v>58.0</v>
      </c>
    </row>
    <row r="106" ht="15.75" customHeight="1">
      <c r="A106" s="2" t="s">
        <v>569</v>
      </c>
      <c r="B106" s="2" t="s">
        <v>570</v>
      </c>
      <c r="C106" s="2">
        <v>6742.0</v>
      </c>
      <c r="D106" s="2" t="s">
        <v>572</v>
      </c>
      <c r="E106" s="2"/>
      <c r="F106" s="4"/>
      <c r="G106" s="2">
        <v>3.0</v>
      </c>
      <c r="H106" s="4">
        <v>0.216000005602836</v>
      </c>
      <c r="I106" s="2"/>
      <c r="J106" s="4"/>
      <c r="K106" s="2">
        <v>26.0</v>
      </c>
    </row>
    <row r="107" ht="15.75" customHeight="1">
      <c r="A107" s="2" t="s">
        <v>574</v>
      </c>
      <c r="B107" s="2" t="s">
        <v>575</v>
      </c>
      <c r="C107" s="2">
        <v>84231.0</v>
      </c>
      <c r="D107" s="2" t="s">
        <v>577</v>
      </c>
      <c r="E107" s="2"/>
      <c r="F107" s="4"/>
      <c r="G107" s="2">
        <v>3.0</v>
      </c>
      <c r="H107" s="4">
        <v>0.0701000019907951</v>
      </c>
      <c r="I107" s="2"/>
      <c r="J107" s="4"/>
      <c r="K107" s="2">
        <v>2.0</v>
      </c>
    </row>
    <row r="108" ht="15.75" customHeight="1">
      <c r="A108" s="2" t="s">
        <v>578</v>
      </c>
      <c r="B108" s="2" t="s">
        <v>579</v>
      </c>
      <c r="C108" s="2">
        <v>7311.0</v>
      </c>
      <c r="D108" s="2" t="s">
        <v>580</v>
      </c>
      <c r="E108" s="2">
        <v>3.0</v>
      </c>
      <c r="F108" s="4">
        <v>0.266000002622604</v>
      </c>
      <c r="G108" s="2">
        <v>3.0</v>
      </c>
      <c r="H108" s="4">
        <v>0.266000002622604</v>
      </c>
      <c r="I108" s="2">
        <v>3.0</v>
      </c>
      <c r="J108" s="4">
        <v>0.266000002622604</v>
      </c>
      <c r="K108" s="2">
        <v>146.0</v>
      </c>
    </row>
    <row r="109" ht="15.75" customHeight="1">
      <c r="A109" s="2" t="s">
        <v>581</v>
      </c>
      <c r="B109" s="2" t="s">
        <v>582</v>
      </c>
      <c r="C109" s="2">
        <v>7520.0</v>
      </c>
      <c r="D109" s="2" t="s">
        <v>584</v>
      </c>
      <c r="E109" s="2"/>
      <c r="F109" s="4"/>
      <c r="G109" s="2">
        <v>3.0</v>
      </c>
      <c r="H109" s="4">
        <v>0.0615000016987323</v>
      </c>
      <c r="I109" s="2">
        <v>4.0</v>
      </c>
      <c r="J109" s="4">
        <v>0.0601000003516674</v>
      </c>
      <c r="K109" s="2">
        <v>24.0</v>
      </c>
    </row>
    <row r="110" ht="15.75" customHeight="1">
      <c r="A110" s="2" t="s">
        <v>586</v>
      </c>
      <c r="B110" s="2" t="s">
        <v>588</v>
      </c>
      <c r="C110" s="2">
        <v>87.0</v>
      </c>
      <c r="D110" s="2" t="s">
        <v>589</v>
      </c>
      <c r="E110" s="2"/>
      <c r="F110" s="4"/>
      <c r="G110" s="2">
        <v>4.0</v>
      </c>
      <c r="H110" s="4">
        <v>0.048200000077486</v>
      </c>
      <c r="I110" s="2"/>
      <c r="J110" s="4"/>
      <c r="K110" s="2">
        <v>13.0</v>
      </c>
    </row>
    <row r="111" ht="15.75" customHeight="1">
      <c r="A111" s="2" t="s">
        <v>590</v>
      </c>
      <c r="B111" s="2" t="s">
        <v>591</v>
      </c>
      <c r="C111" s="2">
        <v>29945.0</v>
      </c>
      <c r="D111" s="2" t="s">
        <v>592</v>
      </c>
      <c r="E111" s="2"/>
      <c r="F111" s="4"/>
      <c r="G111" s="2">
        <v>4.0</v>
      </c>
      <c r="H111" s="4">
        <v>0.0619000010192394</v>
      </c>
      <c r="I111" s="2"/>
      <c r="J111" s="4"/>
      <c r="K111" s="2">
        <v>1.0</v>
      </c>
    </row>
    <row r="112" ht="15.75" customHeight="1">
      <c r="A112" s="2" t="s">
        <v>594</v>
      </c>
      <c r="B112" s="2" t="s">
        <v>595</v>
      </c>
      <c r="C112" s="2">
        <v>9531.0</v>
      </c>
      <c r="D112" s="2" t="s">
        <v>597</v>
      </c>
      <c r="E112" s="2"/>
      <c r="F112" s="4"/>
      <c r="G112" s="2">
        <v>4.0</v>
      </c>
      <c r="H112" s="4">
        <v>0.09740000218153</v>
      </c>
      <c r="I112" s="2">
        <v>3.0</v>
      </c>
      <c r="J112" s="4">
        <v>0.0590999983251094</v>
      </c>
      <c r="K112" s="2">
        <v>3.0</v>
      </c>
    </row>
    <row r="113" ht="15.75" customHeight="1">
      <c r="A113" s="2" t="s">
        <v>599</v>
      </c>
      <c r="B113" s="2" t="s">
        <v>600</v>
      </c>
      <c r="C113" s="2">
        <v>23059.0</v>
      </c>
      <c r="D113" s="2" t="s">
        <v>601</v>
      </c>
      <c r="E113" s="2"/>
      <c r="F113" s="4"/>
      <c r="G113" s="2">
        <v>4.0</v>
      </c>
      <c r="H113" s="4">
        <v>0.115999996662139</v>
      </c>
      <c r="I113" s="2"/>
      <c r="J113" s="4"/>
      <c r="K113" s="2">
        <v>8.0</v>
      </c>
    </row>
    <row r="114" ht="15.75" customHeight="1">
      <c r="A114" s="2" t="s">
        <v>602</v>
      </c>
      <c r="B114" s="2" t="s">
        <v>168</v>
      </c>
      <c r="C114" s="2">
        <v>54504.0</v>
      </c>
      <c r="D114" s="2" t="s">
        <v>171</v>
      </c>
      <c r="E114" s="2">
        <v>2.0</v>
      </c>
      <c r="F114" s="4">
        <v>0.0441000014543533</v>
      </c>
      <c r="G114" s="2">
        <v>4.0</v>
      </c>
      <c r="H114" s="4">
        <v>0.0860999971628189</v>
      </c>
      <c r="I114" s="2">
        <v>2.0</v>
      </c>
      <c r="J114" s="4">
        <v>0.0377999991178512</v>
      </c>
      <c r="K114" s="2">
        <v>32.0</v>
      </c>
    </row>
    <row r="115" ht="15.75" customHeight="1">
      <c r="A115" s="2" t="s">
        <v>603</v>
      </c>
      <c r="B115" s="2" t="s">
        <v>604</v>
      </c>
      <c r="C115" s="2">
        <v>8453.0</v>
      </c>
      <c r="D115" s="2" t="s">
        <v>605</v>
      </c>
      <c r="E115" s="2"/>
      <c r="F115" s="4"/>
      <c r="G115" s="2">
        <v>4.0</v>
      </c>
      <c r="H115" s="4">
        <v>0.0564000010490417</v>
      </c>
      <c r="I115" s="2">
        <v>3.0</v>
      </c>
      <c r="J115" s="4">
        <v>0.0430000014603138</v>
      </c>
      <c r="K115" s="2">
        <v>15.0</v>
      </c>
    </row>
    <row r="116" ht="15.75" customHeight="1">
      <c r="A116" s="2" t="s">
        <v>606</v>
      </c>
      <c r="B116" s="2" t="s">
        <v>607</v>
      </c>
      <c r="C116" s="2">
        <v>10294.0</v>
      </c>
      <c r="D116" s="2" t="s">
        <v>608</v>
      </c>
      <c r="E116" s="2"/>
      <c r="F116" s="4"/>
      <c r="G116" s="2">
        <v>4.0</v>
      </c>
      <c r="H116" s="4">
        <v>0.0947000011801719</v>
      </c>
      <c r="I116" s="2">
        <v>5.0</v>
      </c>
      <c r="J116" s="4">
        <v>0.126000002026557</v>
      </c>
      <c r="K116" s="2">
        <v>137.0</v>
      </c>
    </row>
    <row r="117" ht="15.75" customHeight="1">
      <c r="A117" s="2" t="s">
        <v>610</v>
      </c>
      <c r="B117" s="2" t="s">
        <v>611</v>
      </c>
      <c r="C117" s="2">
        <v>6921.0</v>
      </c>
      <c r="D117" s="2" t="s">
        <v>612</v>
      </c>
      <c r="E117" s="2"/>
      <c r="F117" s="4"/>
      <c r="G117" s="2">
        <v>4.0</v>
      </c>
      <c r="H117" s="4">
        <v>0.455000013113021</v>
      </c>
      <c r="I117" s="2"/>
      <c r="J117" s="4"/>
      <c r="K117" s="2">
        <v>27.0</v>
      </c>
    </row>
    <row r="118" ht="15.75" customHeight="1">
      <c r="A118" s="2" t="s">
        <v>619</v>
      </c>
      <c r="B118" s="2" t="s">
        <v>620</v>
      </c>
      <c r="C118" s="2">
        <v>2010.0</v>
      </c>
      <c r="D118" s="2" t="s">
        <v>622</v>
      </c>
      <c r="E118" s="2"/>
      <c r="F118" s="4"/>
      <c r="G118" s="2">
        <v>4.0</v>
      </c>
      <c r="H118" s="4">
        <v>0.224000006914138</v>
      </c>
      <c r="I118" s="2">
        <v>3.0</v>
      </c>
      <c r="J118" s="4">
        <v>0.13799999654293</v>
      </c>
      <c r="K118" s="2">
        <v>108.0</v>
      </c>
    </row>
    <row r="119" ht="15.75" customHeight="1">
      <c r="A119" s="2" t="s">
        <v>625</v>
      </c>
      <c r="B119" s="2" t="s">
        <v>233</v>
      </c>
      <c r="C119" s="2">
        <v>80273.0</v>
      </c>
      <c r="D119" s="2" t="s">
        <v>234</v>
      </c>
      <c r="E119" s="2">
        <v>3.0</v>
      </c>
      <c r="F119" s="4">
        <v>0.180000007152557</v>
      </c>
      <c r="G119" s="2">
        <v>4.0</v>
      </c>
      <c r="H119" s="4">
        <v>0.216999992728233</v>
      </c>
      <c r="I119" s="2">
        <v>3.0</v>
      </c>
      <c r="J119" s="4">
        <v>0.180000007152557</v>
      </c>
      <c r="K119" s="2">
        <v>1.0</v>
      </c>
    </row>
    <row r="120" ht="15.75" customHeight="1">
      <c r="A120" s="2" t="s">
        <v>626</v>
      </c>
      <c r="B120" s="2" t="s">
        <v>627</v>
      </c>
      <c r="C120" s="2">
        <v>3190.0</v>
      </c>
      <c r="D120" s="2" t="s">
        <v>628</v>
      </c>
      <c r="E120" s="2"/>
      <c r="F120" s="4"/>
      <c r="G120" s="2">
        <v>4.0</v>
      </c>
      <c r="H120" s="4">
        <v>0.180999994277954</v>
      </c>
      <c r="I120" s="2">
        <v>3.0</v>
      </c>
      <c r="J120" s="4">
        <v>0.104000002145767</v>
      </c>
      <c r="K120" s="2">
        <v>47.0</v>
      </c>
    </row>
    <row r="121" ht="15.75" customHeight="1">
      <c r="A121" s="2" t="s">
        <v>629</v>
      </c>
      <c r="B121" s="2" t="s">
        <v>630</v>
      </c>
      <c r="C121" s="2">
        <v>90410.0</v>
      </c>
      <c r="D121" s="2" t="s">
        <v>631</v>
      </c>
      <c r="E121" s="2"/>
      <c r="F121" s="4"/>
      <c r="G121" s="2">
        <v>4.0</v>
      </c>
      <c r="H121" s="4">
        <v>0.446999996900558</v>
      </c>
      <c r="I121" s="2"/>
      <c r="J121" s="4"/>
      <c r="K121" s="2">
        <v>10.0</v>
      </c>
    </row>
    <row r="122" ht="15.75" customHeight="1">
      <c r="A122" s="2" t="s">
        <v>634</v>
      </c>
      <c r="B122" s="2" t="s">
        <v>635</v>
      </c>
      <c r="C122" s="2">
        <v>51098.0</v>
      </c>
      <c r="D122" s="2" t="s">
        <v>636</v>
      </c>
      <c r="E122" s="2"/>
      <c r="F122" s="4"/>
      <c r="G122" s="2">
        <v>4.0</v>
      </c>
      <c r="H122" s="4">
        <v>0.126000002026557</v>
      </c>
      <c r="I122" s="2"/>
      <c r="J122" s="4"/>
      <c r="K122" s="2">
        <v>15.0</v>
      </c>
    </row>
    <row r="123" ht="15.75" customHeight="1">
      <c r="A123" s="2" t="s">
        <v>638</v>
      </c>
      <c r="B123" s="2" t="s">
        <v>639</v>
      </c>
      <c r="C123" s="2">
        <v>57560.0</v>
      </c>
      <c r="D123" s="2" t="s">
        <v>640</v>
      </c>
      <c r="E123" s="2"/>
      <c r="F123" s="4"/>
      <c r="G123" s="2">
        <v>4.0</v>
      </c>
      <c r="H123" s="4">
        <v>0.0707999989390373</v>
      </c>
      <c r="I123" s="2"/>
      <c r="J123" s="4"/>
      <c r="K123" s="2">
        <v>12.0</v>
      </c>
    </row>
    <row r="124" ht="15.75" customHeight="1">
      <c r="A124" s="2" t="s">
        <v>642</v>
      </c>
      <c r="B124" s="2" t="s">
        <v>643</v>
      </c>
      <c r="C124" s="2">
        <v>3615.0</v>
      </c>
      <c r="D124" s="2" t="s">
        <v>645</v>
      </c>
      <c r="E124" s="2"/>
      <c r="F124" s="4"/>
      <c r="G124" s="2">
        <v>4.0</v>
      </c>
      <c r="H124" s="4">
        <v>0.104999996721744</v>
      </c>
      <c r="I124" s="2"/>
      <c r="J124" s="4"/>
      <c r="K124" s="2">
        <v>57.0</v>
      </c>
    </row>
    <row r="125" ht="15.75" customHeight="1">
      <c r="A125" s="2" t="s">
        <v>647</v>
      </c>
      <c r="B125" s="2" t="s">
        <v>648</v>
      </c>
      <c r="C125" s="2">
        <v>4627.0</v>
      </c>
      <c r="D125" s="2" t="s">
        <v>650</v>
      </c>
      <c r="E125" s="2"/>
      <c r="F125" s="4"/>
      <c r="G125" s="2">
        <v>4.0</v>
      </c>
      <c r="H125" s="4">
        <v>0.0275999996811151</v>
      </c>
      <c r="I125" s="2">
        <v>4.0</v>
      </c>
      <c r="J125" s="4">
        <v>0.0285999998450279</v>
      </c>
      <c r="K125" s="2">
        <v>28.0</v>
      </c>
    </row>
    <row r="126" ht="15.75" customHeight="1">
      <c r="A126" s="2" t="s">
        <v>653</v>
      </c>
      <c r="B126" s="2" t="s">
        <v>655</v>
      </c>
      <c r="C126" s="2">
        <v>4719.0</v>
      </c>
      <c r="D126" s="2" t="s">
        <v>656</v>
      </c>
      <c r="E126" s="2"/>
      <c r="F126" s="4"/>
      <c r="G126" s="2">
        <v>4.0</v>
      </c>
      <c r="H126" s="4">
        <v>0.0879999995231628</v>
      </c>
      <c r="I126" s="2">
        <v>2.0</v>
      </c>
      <c r="J126" s="4">
        <v>0.0535999983549118</v>
      </c>
      <c r="K126" s="2">
        <v>2.0</v>
      </c>
    </row>
    <row r="127" ht="15.75" customHeight="1">
      <c r="A127" s="2" t="s">
        <v>657</v>
      </c>
      <c r="B127" s="2" t="s">
        <v>658</v>
      </c>
      <c r="C127" s="2">
        <v>11188.0</v>
      </c>
      <c r="D127" s="2" t="s">
        <v>659</v>
      </c>
      <c r="E127" s="2"/>
      <c r="F127" s="4"/>
      <c r="G127" s="2">
        <v>4.0</v>
      </c>
      <c r="H127" s="4">
        <v>0.0425999984145164</v>
      </c>
      <c r="I127" s="2">
        <v>6.0</v>
      </c>
      <c r="J127" s="4">
        <v>0.0498999990522861</v>
      </c>
      <c r="K127" s="2">
        <v>3.0</v>
      </c>
    </row>
    <row r="128" ht="15.75" customHeight="1">
      <c r="A128" s="2" t="s">
        <v>661</v>
      </c>
      <c r="B128" s="2" t="s">
        <v>662</v>
      </c>
      <c r="C128" s="2">
        <v>9512.0</v>
      </c>
      <c r="D128" s="2" t="s">
        <v>664</v>
      </c>
      <c r="E128" s="2"/>
      <c r="F128" s="4"/>
      <c r="G128" s="2">
        <v>4.0</v>
      </c>
      <c r="H128" s="4">
        <v>0.115000002086162</v>
      </c>
      <c r="I128" s="2"/>
      <c r="J128" s="4"/>
      <c r="K128" s="2"/>
    </row>
    <row r="129" ht="15.75" customHeight="1">
      <c r="A129" s="2" t="s">
        <v>667</v>
      </c>
      <c r="B129" s="2" t="s">
        <v>668</v>
      </c>
      <c r="C129" s="2">
        <v>5495.0</v>
      </c>
      <c r="D129" s="2" t="s">
        <v>669</v>
      </c>
      <c r="E129" s="2"/>
      <c r="F129" s="4"/>
      <c r="G129" s="2">
        <v>4.0</v>
      </c>
      <c r="H129" s="4">
        <v>0.101999998092651</v>
      </c>
      <c r="I129" s="2">
        <v>5.0</v>
      </c>
      <c r="J129" s="4">
        <v>0.136000007390975</v>
      </c>
      <c r="K129" s="2">
        <v>40.0</v>
      </c>
    </row>
    <row r="130" ht="15.75" customHeight="1">
      <c r="A130" s="2" t="s">
        <v>670</v>
      </c>
      <c r="B130" s="2" t="s">
        <v>671</v>
      </c>
      <c r="C130" s="2">
        <v>55291.0</v>
      </c>
      <c r="D130" s="2" t="s">
        <v>673</v>
      </c>
      <c r="E130" s="2"/>
      <c r="F130" s="4"/>
      <c r="G130" s="2">
        <v>4.0</v>
      </c>
      <c r="H130" s="4">
        <v>0.052700001746416</v>
      </c>
      <c r="I130" s="2"/>
      <c r="J130" s="4"/>
      <c r="K130" s="2">
        <v>27.0</v>
      </c>
    </row>
    <row r="131" ht="15.75" customHeight="1">
      <c r="A131" s="2" t="s">
        <v>674</v>
      </c>
      <c r="B131" s="2" t="s">
        <v>676</v>
      </c>
      <c r="C131" s="2">
        <v>5702.0</v>
      </c>
      <c r="D131" s="2" t="s">
        <v>677</v>
      </c>
      <c r="E131" s="2"/>
      <c r="F131" s="4"/>
      <c r="G131" s="2">
        <v>4.0</v>
      </c>
      <c r="H131" s="4">
        <v>0.125</v>
      </c>
      <c r="I131" s="2">
        <v>2.0</v>
      </c>
      <c r="J131" s="4">
        <v>0.0592000000178813</v>
      </c>
      <c r="K131" s="2">
        <v>43.0</v>
      </c>
    </row>
    <row r="132" ht="15.75" customHeight="1">
      <c r="A132" s="2" t="s">
        <v>681</v>
      </c>
      <c r="B132" s="2" t="s">
        <v>682</v>
      </c>
      <c r="C132" s="2">
        <v>29920.0</v>
      </c>
      <c r="D132" s="2" t="s">
        <v>683</v>
      </c>
      <c r="E132" s="2"/>
      <c r="F132" s="4"/>
      <c r="G132" s="2">
        <v>4.0</v>
      </c>
      <c r="H132" s="4">
        <v>0.158999994397163</v>
      </c>
      <c r="I132" s="2"/>
      <c r="J132" s="4"/>
      <c r="K132" s="2">
        <v>12.0</v>
      </c>
    </row>
    <row r="133" ht="15.75" customHeight="1">
      <c r="A133" s="2" t="s">
        <v>685</v>
      </c>
      <c r="B133" s="2" t="s">
        <v>686</v>
      </c>
      <c r="C133" s="2">
        <v>6184.0</v>
      </c>
      <c r="D133" s="2" t="s">
        <v>687</v>
      </c>
      <c r="E133" s="2"/>
      <c r="F133" s="4"/>
      <c r="G133" s="2">
        <v>4.0</v>
      </c>
      <c r="H133" s="4">
        <v>0.0956000015139579</v>
      </c>
      <c r="I133" s="2">
        <v>5.0</v>
      </c>
      <c r="J133" s="4">
        <v>0.114000000059604</v>
      </c>
      <c r="K133" s="2">
        <v>77.0</v>
      </c>
    </row>
    <row r="134" ht="15.75" customHeight="1">
      <c r="A134" s="2" t="s">
        <v>689</v>
      </c>
      <c r="B134" s="2" t="s">
        <v>516</v>
      </c>
      <c r="C134" s="2">
        <v>6272.0</v>
      </c>
      <c r="D134" s="2" t="s">
        <v>517</v>
      </c>
      <c r="E134" s="2">
        <v>2.0</v>
      </c>
      <c r="F134" s="4">
        <v>0.0252999998629093</v>
      </c>
      <c r="G134" s="2">
        <v>4.0</v>
      </c>
      <c r="H134" s="4">
        <v>0.0542000010609626</v>
      </c>
      <c r="I134" s="2">
        <v>2.0</v>
      </c>
      <c r="J134" s="4">
        <v>0.0264999996870756</v>
      </c>
      <c r="K134" s="2">
        <v>21.0</v>
      </c>
    </row>
    <row r="135" ht="15.75" customHeight="1">
      <c r="A135" s="2" t="s">
        <v>690</v>
      </c>
      <c r="B135" s="2" t="s">
        <v>691</v>
      </c>
      <c r="C135" s="2">
        <v>26146.0</v>
      </c>
      <c r="D135" s="2" t="s">
        <v>693</v>
      </c>
      <c r="E135" s="2"/>
      <c r="F135" s="4"/>
      <c r="G135" s="2">
        <v>4.0</v>
      </c>
      <c r="H135" s="4">
        <v>0.0463000014424324</v>
      </c>
      <c r="I135" s="2"/>
      <c r="J135" s="4"/>
      <c r="K135" s="2">
        <v>12.0</v>
      </c>
    </row>
    <row r="136" ht="15.75" customHeight="1">
      <c r="A136" s="2" t="s">
        <v>694</v>
      </c>
      <c r="B136" s="2" t="s">
        <v>571</v>
      </c>
      <c r="C136" s="2">
        <v>203068.0</v>
      </c>
      <c r="D136" s="2" t="s">
        <v>573</v>
      </c>
      <c r="E136" s="2">
        <v>3.0</v>
      </c>
      <c r="F136" s="4">
        <v>0.382999986410141</v>
      </c>
      <c r="G136" s="2">
        <v>4.0</v>
      </c>
      <c r="H136" s="4">
        <v>0.51800000667572</v>
      </c>
      <c r="I136" s="2">
        <v>4.0</v>
      </c>
      <c r="J136" s="4">
        <v>0.532000005245208</v>
      </c>
      <c r="K136" s="2">
        <v>205.0</v>
      </c>
    </row>
    <row r="137" ht="15.75" customHeight="1">
      <c r="A137" s="2" t="s">
        <v>700</v>
      </c>
      <c r="B137" s="2" t="s">
        <v>702</v>
      </c>
      <c r="C137" s="2">
        <v>56886.0</v>
      </c>
      <c r="D137" s="2" t="s">
        <v>703</v>
      </c>
      <c r="E137" s="2"/>
      <c r="F137" s="4"/>
      <c r="G137" s="2">
        <v>4.0</v>
      </c>
      <c r="H137" s="4">
        <v>0.0333999991416931</v>
      </c>
      <c r="I137" s="2">
        <v>2.0</v>
      </c>
      <c r="J137" s="4">
        <v>0.0193000007420778</v>
      </c>
      <c r="K137" s="2">
        <v>7.0</v>
      </c>
    </row>
    <row r="138" ht="15.75" customHeight="1">
      <c r="A138" s="2" t="s">
        <v>705</v>
      </c>
      <c r="B138" s="2" t="s">
        <v>707</v>
      </c>
      <c r="C138" s="2">
        <v>65109.0</v>
      </c>
      <c r="D138" s="2" t="s">
        <v>709</v>
      </c>
      <c r="E138" s="2"/>
      <c r="F138" s="4"/>
      <c r="G138" s="2">
        <v>4.0</v>
      </c>
      <c r="H138" s="4">
        <v>0.126000002026557</v>
      </c>
      <c r="I138" s="2"/>
      <c r="J138" s="4"/>
      <c r="K138" s="2"/>
    </row>
    <row r="139" ht="15.75" customHeight="1">
      <c r="A139" s="2" t="s">
        <v>712</v>
      </c>
      <c r="B139" s="2" t="s">
        <v>713</v>
      </c>
      <c r="C139" s="2">
        <v>51646.0</v>
      </c>
      <c r="D139" s="2" t="s">
        <v>714</v>
      </c>
      <c r="E139" s="2"/>
      <c r="F139" s="4"/>
      <c r="G139" s="2">
        <v>4.0</v>
      </c>
      <c r="H139" s="4">
        <v>0.412999987602233</v>
      </c>
      <c r="I139" s="2"/>
      <c r="J139" s="4"/>
      <c r="K139" s="2">
        <v>9.0</v>
      </c>
    </row>
    <row r="140" ht="15.75" customHeight="1">
      <c r="A140" s="2" t="s">
        <v>715</v>
      </c>
      <c r="B140" s="2" t="s">
        <v>717</v>
      </c>
      <c r="C140" s="2">
        <v>7529.0</v>
      </c>
      <c r="D140" s="2" t="s">
        <v>718</v>
      </c>
      <c r="E140" s="2"/>
      <c r="F140" s="4"/>
      <c r="G140" s="2">
        <v>4.0</v>
      </c>
      <c r="H140" s="4">
        <v>0.365999996662139</v>
      </c>
      <c r="I140" s="2">
        <v>3.0</v>
      </c>
      <c r="J140" s="4">
        <v>0.293000012636184</v>
      </c>
      <c r="K140" s="2">
        <v>55.0</v>
      </c>
    </row>
    <row r="141" ht="15.75" customHeight="1">
      <c r="A141" s="2" t="s">
        <v>720</v>
      </c>
      <c r="B141" s="2" t="s">
        <v>641</v>
      </c>
      <c r="C141" s="2">
        <v>7532.0</v>
      </c>
      <c r="D141" s="2" t="s">
        <v>644</v>
      </c>
      <c r="E141" s="2">
        <v>2.0</v>
      </c>
      <c r="F141" s="4">
        <v>0.162000000476837</v>
      </c>
      <c r="G141" s="2">
        <v>4.0</v>
      </c>
      <c r="H141" s="4">
        <v>0.287000000476837</v>
      </c>
      <c r="I141" s="2">
        <v>3.0</v>
      </c>
      <c r="J141" s="4">
        <v>0.231000006198883</v>
      </c>
      <c r="K141" s="2">
        <v>63.0</v>
      </c>
    </row>
    <row r="142" ht="15.75" customHeight="1">
      <c r="A142" s="2" t="s">
        <v>723</v>
      </c>
      <c r="B142" s="2" t="s">
        <v>724</v>
      </c>
      <c r="C142" s="2">
        <v>10971.0</v>
      </c>
      <c r="D142" s="2" t="s">
        <v>725</v>
      </c>
      <c r="E142" s="2"/>
      <c r="F142" s="4"/>
      <c r="G142" s="2">
        <v>4.0</v>
      </c>
      <c r="H142" s="4">
        <v>0.351000010967254</v>
      </c>
      <c r="I142" s="2">
        <v>3.0</v>
      </c>
      <c r="J142" s="4">
        <v>0.277999997138977</v>
      </c>
      <c r="K142" s="2">
        <v>55.0</v>
      </c>
    </row>
    <row r="143" ht="15.75" customHeight="1">
      <c r="A143" s="2" t="s">
        <v>727</v>
      </c>
      <c r="B143" s="2" t="s">
        <v>728</v>
      </c>
      <c r="C143" s="2">
        <v>7534.0</v>
      </c>
      <c r="D143" s="2" t="s">
        <v>729</v>
      </c>
      <c r="E143" s="2"/>
      <c r="F143" s="4"/>
      <c r="G143" s="2">
        <v>4.0</v>
      </c>
      <c r="H143" s="4">
        <v>0.317999988794326</v>
      </c>
      <c r="I143" s="2">
        <v>3.0</v>
      </c>
      <c r="J143" s="4">
        <v>0.240999996662139</v>
      </c>
      <c r="K143" s="2">
        <v>92.0</v>
      </c>
    </row>
    <row r="144" ht="15.75" customHeight="1">
      <c r="A144" s="2" t="s">
        <v>731</v>
      </c>
      <c r="B144" s="2" t="s">
        <v>698</v>
      </c>
      <c r="C144" s="2">
        <v>29882.0</v>
      </c>
      <c r="D144" s="2" t="s">
        <v>699</v>
      </c>
      <c r="E144" s="2"/>
      <c r="F144" s="4"/>
      <c r="G144" s="2">
        <v>5.0</v>
      </c>
      <c r="H144" s="4">
        <v>0.069300003349781</v>
      </c>
      <c r="I144" s="2"/>
      <c r="J144" s="4"/>
      <c r="K144" s="2">
        <v>1.0</v>
      </c>
    </row>
    <row r="145" ht="15.75" customHeight="1">
      <c r="A145" s="2" t="s">
        <v>734</v>
      </c>
      <c r="B145" s="2" t="s">
        <v>735</v>
      </c>
      <c r="C145" s="2">
        <v>29086.0</v>
      </c>
      <c r="D145" s="2" t="s">
        <v>736</v>
      </c>
      <c r="E145" s="2"/>
      <c r="F145" s="4"/>
      <c r="G145" s="2">
        <v>5.0</v>
      </c>
      <c r="H145" s="4">
        <v>0.179000005125999</v>
      </c>
      <c r="I145" s="2"/>
      <c r="J145" s="4"/>
      <c r="K145" s="2">
        <v>5.0</v>
      </c>
    </row>
    <row r="146" ht="15.75" customHeight="1">
      <c r="A146" s="2" t="s">
        <v>738</v>
      </c>
      <c r="B146" s="2" t="s">
        <v>739</v>
      </c>
      <c r="C146" s="2">
        <v>9530.0</v>
      </c>
      <c r="D146" s="2" t="s">
        <v>740</v>
      </c>
      <c r="E146" s="2"/>
      <c r="F146" s="4"/>
      <c r="G146" s="2">
        <v>5.0</v>
      </c>
      <c r="H146" s="4">
        <v>0.118000000715255</v>
      </c>
      <c r="I146" s="2">
        <v>3.0</v>
      </c>
      <c r="J146" s="4">
        <v>0.0832000002264976</v>
      </c>
      <c r="K146" s="2">
        <v>2.0</v>
      </c>
    </row>
    <row r="147" ht="15.75" customHeight="1">
      <c r="A147" s="2" t="s">
        <v>741</v>
      </c>
      <c r="B147" s="2" t="s">
        <v>742</v>
      </c>
      <c r="C147" s="2">
        <v>79184.0</v>
      </c>
      <c r="D147" s="2" t="s">
        <v>743</v>
      </c>
      <c r="E147" s="2"/>
      <c r="F147" s="4"/>
      <c r="G147" s="2">
        <v>5.0</v>
      </c>
      <c r="H147" s="4">
        <v>0.173999994993209</v>
      </c>
      <c r="I147" s="2">
        <v>4.0</v>
      </c>
      <c r="J147" s="4">
        <v>0.167999997735023</v>
      </c>
      <c r="K147" s="2">
        <v>7.0</v>
      </c>
    </row>
    <row r="148" ht="15.75" customHeight="1">
      <c r="A148" s="2" t="s">
        <v>745</v>
      </c>
      <c r="B148" s="2" t="s">
        <v>746</v>
      </c>
      <c r="C148" s="2">
        <v>8697.0</v>
      </c>
      <c r="D148" s="2" t="s">
        <v>747</v>
      </c>
      <c r="E148" s="2"/>
      <c r="F148" s="4"/>
      <c r="G148" s="2">
        <v>5.0</v>
      </c>
      <c r="H148" s="4">
        <v>0.108999997377395</v>
      </c>
      <c r="I148" s="2"/>
      <c r="J148" s="4"/>
      <c r="K148" s="2">
        <v>1.0</v>
      </c>
    </row>
    <row r="149" ht="15.75" customHeight="1">
      <c r="A149" s="2" t="s">
        <v>751</v>
      </c>
      <c r="B149" s="2" t="s">
        <v>752</v>
      </c>
      <c r="C149" s="2">
        <v>54431.0</v>
      </c>
      <c r="D149" s="2" t="s">
        <v>754</v>
      </c>
      <c r="E149" s="2"/>
      <c r="F149" s="4"/>
      <c r="G149" s="2">
        <v>5.0</v>
      </c>
      <c r="H149" s="4">
        <v>0.0693999975919723</v>
      </c>
      <c r="I149" s="2">
        <v>4.0</v>
      </c>
      <c r="J149" s="4">
        <v>0.0706000030040741</v>
      </c>
      <c r="K149" s="2">
        <v>6.0</v>
      </c>
    </row>
    <row r="150" ht="15.75" customHeight="1">
      <c r="A150" s="2" t="s">
        <v>755</v>
      </c>
      <c r="B150" s="2" t="s">
        <v>756</v>
      </c>
      <c r="C150" s="2">
        <v>23640.0</v>
      </c>
      <c r="D150" s="2" t="s">
        <v>757</v>
      </c>
      <c r="E150" s="2"/>
      <c r="F150" s="4"/>
      <c r="G150" s="2">
        <v>5.0</v>
      </c>
      <c r="H150" s="4">
        <v>0.193000003695487</v>
      </c>
      <c r="I150" s="2">
        <v>2.0</v>
      </c>
      <c r="J150" s="4">
        <v>0.0746000036597251</v>
      </c>
      <c r="K150" s="2">
        <v>14.0</v>
      </c>
    </row>
    <row r="151" ht="15.75" customHeight="1">
      <c r="A151" s="2" t="s">
        <v>759</v>
      </c>
      <c r="B151" s="2" t="s">
        <v>760</v>
      </c>
      <c r="C151" s="2">
        <v>11020.0</v>
      </c>
      <c r="D151" s="2" t="s">
        <v>761</v>
      </c>
      <c r="E151" s="2"/>
      <c r="F151" s="4"/>
      <c r="G151" s="2">
        <v>5.0</v>
      </c>
      <c r="H151" s="4">
        <v>0.349000006914138</v>
      </c>
      <c r="I151" s="2"/>
      <c r="J151" s="4"/>
      <c r="K151" s="2">
        <v>16.0</v>
      </c>
    </row>
    <row r="152" ht="15.75" customHeight="1">
      <c r="A152" s="2" t="s">
        <v>763</v>
      </c>
      <c r="B152" s="2" t="s">
        <v>764</v>
      </c>
      <c r="C152" s="2">
        <v>8100.0</v>
      </c>
      <c r="D152" s="2" t="s">
        <v>765</v>
      </c>
      <c r="E152" s="2"/>
      <c r="F152" s="4"/>
      <c r="G152" s="2">
        <v>5.0</v>
      </c>
      <c r="H152" s="4">
        <v>0.101999998092651</v>
      </c>
      <c r="I152" s="2"/>
      <c r="J152" s="4"/>
      <c r="K152" s="2">
        <v>10.0</v>
      </c>
    </row>
    <row r="153" ht="15.75" customHeight="1">
      <c r="A153" s="2" t="s">
        <v>766</v>
      </c>
      <c r="B153" s="2" t="s">
        <v>768</v>
      </c>
      <c r="C153" s="2">
        <v>9500.0</v>
      </c>
      <c r="D153" s="2" t="s">
        <v>769</v>
      </c>
      <c r="E153" s="2"/>
      <c r="F153" s="4"/>
      <c r="G153" s="2">
        <v>5.0</v>
      </c>
      <c r="H153" s="4">
        <v>0.0847999975085258</v>
      </c>
      <c r="I153" s="2">
        <v>3.0</v>
      </c>
      <c r="J153" s="4">
        <v>0.0436999984085559</v>
      </c>
      <c r="K153" s="2">
        <v>52.0</v>
      </c>
    </row>
    <row r="154" ht="15.75" customHeight="1">
      <c r="A154" s="2" t="s">
        <v>771</v>
      </c>
      <c r="B154" s="2" t="s">
        <v>772</v>
      </c>
      <c r="C154" s="2">
        <v>10606.0</v>
      </c>
      <c r="D154" s="2" t="s">
        <v>773</v>
      </c>
      <c r="E154" s="2"/>
      <c r="F154" s="4"/>
      <c r="G154" s="2">
        <v>5.0</v>
      </c>
      <c r="H154" s="4">
        <v>0.148000001907348</v>
      </c>
      <c r="I154" s="2">
        <v>4.0</v>
      </c>
      <c r="J154" s="4">
        <v>0.148000001907348</v>
      </c>
      <c r="K154" s="2">
        <v>20.0</v>
      </c>
    </row>
    <row r="155" ht="15.75" customHeight="1">
      <c r="A155" s="2" t="s">
        <v>775</v>
      </c>
      <c r="B155" s="2" t="s">
        <v>422</v>
      </c>
      <c r="C155" s="2">
        <v>5095.0</v>
      </c>
      <c r="D155" s="2" t="s">
        <v>424</v>
      </c>
      <c r="E155" s="2">
        <v>2.0</v>
      </c>
      <c r="F155" s="4">
        <v>0.0287999995052814</v>
      </c>
      <c r="G155" s="2">
        <v>5.0</v>
      </c>
      <c r="H155" s="4">
        <v>0.0864999964833259</v>
      </c>
      <c r="I155" s="2">
        <v>10.0</v>
      </c>
      <c r="J155" s="4">
        <v>0.173999994993209</v>
      </c>
      <c r="K155" s="2">
        <v>62.0</v>
      </c>
    </row>
    <row r="156" ht="15.75" customHeight="1">
      <c r="A156" s="2" t="s">
        <v>777</v>
      </c>
      <c r="B156" s="2" t="s">
        <v>428</v>
      </c>
      <c r="C156" s="2">
        <v>5096.0</v>
      </c>
      <c r="D156" s="2" t="s">
        <v>431</v>
      </c>
      <c r="E156" s="2">
        <v>3.0</v>
      </c>
      <c r="F156" s="4">
        <v>0.0834999978542327</v>
      </c>
      <c r="G156" s="2">
        <v>5.0</v>
      </c>
      <c r="H156" s="4">
        <v>0.13400000333786</v>
      </c>
      <c r="I156" s="2">
        <v>8.0</v>
      </c>
      <c r="J156" s="4">
        <v>0.22300000488758</v>
      </c>
      <c r="K156" s="2">
        <v>69.0</v>
      </c>
    </row>
    <row r="157" ht="15.75" customHeight="1">
      <c r="A157" s="2" t="s">
        <v>778</v>
      </c>
      <c r="B157" s="2" t="s">
        <v>779</v>
      </c>
      <c r="C157" s="2">
        <v>10857.0</v>
      </c>
      <c r="D157" s="2" t="s">
        <v>780</v>
      </c>
      <c r="E157" s="2"/>
      <c r="F157" s="4"/>
      <c r="G157" s="2">
        <v>5.0</v>
      </c>
      <c r="H157" s="4">
        <v>0.261999994516372</v>
      </c>
      <c r="I157" s="2">
        <v>2.0</v>
      </c>
      <c r="J157" s="4">
        <v>0.0820999965071678</v>
      </c>
      <c r="K157" s="2">
        <v>67.0</v>
      </c>
    </row>
    <row r="158" ht="15.75" customHeight="1">
      <c r="A158" s="2" t="s">
        <v>782</v>
      </c>
      <c r="B158" s="2" t="s">
        <v>783</v>
      </c>
      <c r="C158" s="2">
        <v>10935.0</v>
      </c>
      <c r="D158" s="2" t="s">
        <v>784</v>
      </c>
      <c r="E158" s="2"/>
      <c r="F158" s="4"/>
      <c r="G158" s="2">
        <v>5.0</v>
      </c>
      <c r="H158" s="4">
        <v>0.293000012636184</v>
      </c>
      <c r="I158" s="2">
        <v>2.0</v>
      </c>
      <c r="J158" s="4">
        <v>0.101999998092651</v>
      </c>
      <c r="K158" s="2">
        <v>19.0</v>
      </c>
    </row>
    <row r="159" ht="15.75" customHeight="1">
      <c r="A159" s="2" t="s">
        <v>785</v>
      </c>
      <c r="B159" s="2" t="s">
        <v>786</v>
      </c>
      <c r="C159" s="2">
        <v>65263.0</v>
      </c>
      <c r="D159" s="2" t="s">
        <v>788</v>
      </c>
      <c r="E159" s="2"/>
      <c r="F159" s="4"/>
      <c r="G159" s="2">
        <v>5.0</v>
      </c>
      <c r="H159" s="4">
        <v>0.208000004291534</v>
      </c>
      <c r="I159" s="2">
        <v>3.0</v>
      </c>
      <c r="J159" s="4">
        <v>0.130999997258186</v>
      </c>
      <c r="K159" s="2">
        <v>3.0</v>
      </c>
    </row>
    <row r="160" ht="15.75" customHeight="1">
      <c r="A160" s="2" t="s">
        <v>789</v>
      </c>
      <c r="B160" s="2" t="s">
        <v>790</v>
      </c>
      <c r="C160" s="2">
        <v>10048.0</v>
      </c>
      <c r="D160" s="2" t="s">
        <v>791</v>
      </c>
      <c r="E160" s="2"/>
      <c r="F160" s="4"/>
      <c r="G160" s="2">
        <v>5.0</v>
      </c>
      <c r="H160" s="4">
        <v>0.0988000035285949</v>
      </c>
      <c r="I160" s="2">
        <v>4.0</v>
      </c>
      <c r="J160" s="4">
        <v>0.0727000012993812</v>
      </c>
      <c r="K160" s="2">
        <v>13.0</v>
      </c>
    </row>
    <row r="161" ht="15.75" customHeight="1">
      <c r="A161" s="2" t="s">
        <v>793</v>
      </c>
      <c r="B161" s="2" t="s">
        <v>794</v>
      </c>
      <c r="C161" s="2">
        <v>5955.0</v>
      </c>
      <c r="D161" s="2" t="s">
        <v>795</v>
      </c>
      <c r="E161" s="2"/>
      <c r="F161" s="4"/>
      <c r="G161" s="2">
        <v>5.0</v>
      </c>
      <c r="H161" s="4">
        <v>0.26800000667572</v>
      </c>
      <c r="I161" s="2"/>
      <c r="J161" s="4"/>
      <c r="K161" s="2">
        <v>122.0</v>
      </c>
    </row>
    <row r="162" ht="15.75" customHeight="1">
      <c r="A162" s="2" t="s">
        <v>796</v>
      </c>
      <c r="B162" s="2" t="s">
        <v>510</v>
      </c>
      <c r="C162" s="2">
        <v>6500.0</v>
      </c>
      <c r="D162" s="2" t="s">
        <v>512</v>
      </c>
      <c r="E162" s="2">
        <v>5.0</v>
      </c>
      <c r="F162" s="4">
        <v>0.232999995350837</v>
      </c>
      <c r="G162" s="2">
        <v>5.0</v>
      </c>
      <c r="H162" s="4">
        <v>0.405000001192092</v>
      </c>
      <c r="I162" s="2">
        <v>6.0</v>
      </c>
      <c r="J162" s="4">
        <v>0.583000004291534</v>
      </c>
      <c r="K162" s="2">
        <v>19.0</v>
      </c>
    </row>
    <row r="163" ht="15.75" customHeight="1">
      <c r="A163" s="2" t="s">
        <v>797</v>
      </c>
      <c r="B163" s="2" t="s">
        <v>798</v>
      </c>
      <c r="C163" s="2">
        <v>54902.0</v>
      </c>
      <c r="D163" s="2" t="s">
        <v>799</v>
      </c>
      <c r="E163" s="2"/>
      <c r="F163" s="4"/>
      <c r="G163" s="2">
        <v>5.0</v>
      </c>
      <c r="H163" s="4">
        <v>0.12899999320507</v>
      </c>
      <c r="I163" s="2"/>
      <c r="J163" s="4"/>
      <c r="K163" s="2">
        <v>3.0</v>
      </c>
    </row>
    <row r="164" ht="15.75" customHeight="1">
      <c r="A164" s="2" t="s">
        <v>802</v>
      </c>
      <c r="B164" s="2" t="s">
        <v>803</v>
      </c>
      <c r="C164" s="2">
        <v>79989.0</v>
      </c>
      <c r="D164" s="2" t="s">
        <v>805</v>
      </c>
      <c r="E164" s="2"/>
      <c r="F164" s="4"/>
      <c r="G164" s="2">
        <v>5.0</v>
      </c>
      <c r="H164" s="4">
        <v>0.125</v>
      </c>
      <c r="I164" s="2"/>
      <c r="J164" s="4"/>
      <c r="K164" s="2">
        <v>19.0</v>
      </c>
    </row>
    <row r="165" ht="15.75" customHeight="1">
      <c r="A165" s="2" t="s">
        <v>806</v>
      </c>
      <c r="B165" s="2" t="s">
        <v>807</v>
      </c>
      <c r="C165" s="2">
        <v>11180.0</v>
      </c>
      <c r="D165" s="2" t="s">
        <v>808</v>
      </c>
      <c r="E165" s="2"/>
      <c r="F165" s="4"/>
      <c r="G165" s="2">
        <v>5.0</v>
      </c>
      <c r="H165" s="4">
        <v>0.0705000013113021</v>
      </c>
      <c r="I165" s="2">
        <v>2.0</v>
      </c>
      <c r="J165" s="4">
        <v>0.0392999984323978</v>
      </c>
      <c r="K165" s="2">
        <v>19.0</v>
      </c>
    </row>
    <row r="166" ht="15.75" customHeight="1">
      <c r="A166" s="2" t="s">
        <v>809</v>
      </c>
      <c r="B166" s="2" t="s">
        <v>810</v>
      </c>
      <c r="C166" s="2">
        <v>7533.0</v>
      </c>
      <c r="D166" s="2" t="s">
        <v>811</v>
      </c>
      <c r="E166" s="2"/>
      <c r="F166" s="4"/>
      <c r="G166" s="2">
        <v>5.0</v>
      </c>
      <c r="H166" s="4">
        <v>0.337000012397766</v>
      </c>
      <c r="I166" s="2">
        <v>2.0</v>
      </c>
      <c r="J166" s="4">
        <v>0.179000005125999</v>
      </c>
      <c r="K166" s="2">
        <v>40.0</v>
      </c>
    </row>
    <row r="167" ht="15.75" customHeight="1">
      <c r="A167" s="2" t="s">
        <v>813</v>
      </c>
      <c r="B167" s="2" t="s">
        <v>814</v>
      </c>
      <c r="C167" s="2">
        <v>1315.0</v>
      </c>
      <c r="D167" s="2" t="s">
        <v>815</v>
      </c>
      <c r="E167" s="2"/>
      <c r="F167" s="4"/>
      <c r="G167" s="2">
        <v>6.0</v>
      </c>
      <c r="H167" s="4">
        <v>0.0996999964118003</v>
      </c>
      <c r="I167" s="2">
        <v>2.0</v>
      </c>
      <c r="J167" s="4">
        <v>0.0262000001966953</v>
      </c>
      <c r="K167" s="2">
        <v>16.0</v>
      </c>
    </row>
    <row r="168" ht="15.75" customHeight="1">
      <c r="A168" s="2" t="s">
        <v>816</v>
      </c>
      <c r="B168" s="2" t="s">
        <v>817</v>
      </c>
      <c r="C168" s="2">
        <v>23014.0</v>
      </c>
      <c r="D168" s="2" t="s">
        <v>818</v>
      </c>
      <c r="E168" s="2"/>
      <c r="F168" s="4"/>
      <c r="G168" s="2">
        <v>6.0</v>
      </c>
      <c r="H168" s="4">
        <v>0.136999994516372</v>
      </c>
      <c r="I168" s="2">
        <v>4.0</v>
      </c>
      <c r="J168" s="4">
        <v>0.0795999988913536</v>
      </c>
      <c r="K168" s="2">
        <v>1.0</v>
      </c>
    </row>
    <row r="169" ht="15.75" customHeight="1">
      <c r="A169" s="2" t="s">
        <v>819</v>
      </c>
      <c r="B169" s="2" t="s">
        <v>352</v>
      </c>
      <c r="C169" s="2">
        <v>3861.0</v>
      </c>
      <c r="D169" s="2" t="s">
        <v>353</v>
      </c>
      <c r="E169" s="2">
        <v>17.0</v>
      </c>
      <c r="F169" s="4">
        <v>0.395999997854232</v>
      </c>
      <c r="G169" s="2">
        <v>6.0</v>
      </c>
      <c r="H169" s="4">
        <v>0.209999993443489</v>
      </c>
      <c r="I169" s="2">
        <v>20.0</v>
      </c>
      <c r="J169" s="4">
        <v>0.541999995708465</v>
      </c>
      <c r="K169" s="2">
        <v>187.0</v>
      </c>
    </row>
    <row r="170" ht="15.75" customHeight="1">
      <c r="A170" s="2" t="s">
        <v>821</v>
      </c>
      <c r="B170" s="2" t="s">
        <v>435</v>
      </c>
      <c r="C170" s="2">
        <v>26227.0</v>
      </c>
      <c r="D170" s="2" t="s">
        <v>436</v>
      </c>
      <c r="E170" s="2">
        <v>4.0</v>
      </c>
      <c r="F170" s="4">
        <v>0.0843999981880188</v>
      </c>
      <c r="G170" s="2">
        <v>6.0</v>
      </c>
      <c r="H170" s="4">
        <v>0.126000002026557</v>
      </c>
      <c r="I170" s="2">
        <v>7.0</v>
      </c>
      <c r="J170" s="4">
        <v>0.14300000667572</v>
      </c>
      <c r="K170" s="2">
        <v>118.0</v>
      </c>
    </row>
    <row r="171" ht="15.75" customHeight="1">
      <c r="A171" s="2" t="s">
        <v>822</v>
      </c>
      <c r="B171" s="2" t="s">
        <v>823</v>
      </c>
      <c r="C171" s="2">
        <v>23203.0</v>
      </c>
      <c r="D171" s="2" t="s">
        <v>824</v>
      </c>
      <c r="E171" s="2"/>
      <c r="F171" s="4"/>
      <c r="G171" s="2">
        <v>6.0</v>
      </c>
      <c r="H171" s="4">
        <v>0.14699999988079</v>
      </c>
      <c r="I171" s="2"/>
      <c r="J171" s="4"/>
      <c r="K171" s="2"/>
    </row>
    <row r="172" ht="15.75" customHeight="1">
      <c r="A172" s="2" t="s">
        <v>825</v>
      </c>
      <c r="B172" s="2" t="s">
        <v>826</v>
      </c>
      <c r="C172" s="2">
        <v>5531.0</v>
      </c>
      <c r="D172" s="2" t="s">
        <v>827</v>
      </c>
      <c r="E172" s="2"/>
      <c r="F172" s="4"/>
      <c r="G172" s="2">
        <v>6.0</v>
      </c>
      <c r="H172" s="4">
        <v>0.32600000500679</v>
      </c>
      <c r="I172" s="2">
        <v>2.0</v>
      </c>
      <c r="J172" s="4">
        <v>0.104000002145767</v>
      </c>
      <c r="K172" s="2">
        <v>3.0</v>
      </c>
    </row>
    <row r="173" ht="15.75" customHeight="1">
      <c r="A173" s="2" t="s">
        <v>828</v>
      </c>
      <c r="B173" s="2" t="s">
        <v>829</v>
      </c>
      <c r="C173" s="2">
        <v>26121.0</v>
      </c>
      <c r="D173" s="2" t="s">
        <v>831</v>
      </c>
      <c r="E173" s="2"/>
      <c r="F173" s="4"/>
      <c r="G173" s="2">
        <v>6.0</v>
      </c>
      <c r="H173" s="4">
        <v>0.175999999046325</v>
      </c>
      <c r="I173" s="2">
        <v>3.0</v>
      </c>
      <c r="J173" s="4">
        <v>0.0901999995112419</v>
      </c>
      <c r="K173" s="2">
        <v>17.0</v>
      </c>
    </row>
    <row r="174" ht="15.75" customHeight="1">
      <c r="A174" s="2" t="s">
        <v>834</v>
      </c>
      <c r="B174" s="2" t="s">
        <v>529</v>
      </c>
      <c r="C174" s="2">
        <v>10273.0</v>
      </c>
      <c r="D174" s="2" t="s">
        <v>530</v>
      </c>
      <c r="E174" s="2">
        <v>4.0</v>
      </c>
      <c r="F174" s="4">
        <v>0.112000003457069</v>
      </c>
      <c r="G174" s="2">
        <v>6.0</v>
      </c>
      <c r="H174" s="4">
        <v>0.233999997377395</v>
      </c>
      <c r="I174" s="2">
        <v>6.0</v>
      </c>
      <c r="J174" s="4">
        <v>0.221000000834465</v>
      </c>
      <c r="K174" s="2">
        <v>58.0</v>
      </c>
    </row>
    <row r="175" ht="15.75" customHeight="1">
      <c r="A175" s="2" t="s">
        <v>836</v>
      </c>
      <c r="B175" s="2" t="s">
        <v>837</v>
      </c>
      <c r="C175" s="2">
        <v>92104.0</v>
      </c>
      <c r="D175" s="2" t="s">
        <v>838</v>
      </c>
      <c r="E175" s="2"/>
      <c r="F175" s="4"/>
      <c r="G175" s="2">
        <v>6.0</v>
      </c>
      <c r="H175" s="4">
        <v>0.108000002801418</v>
      </c>
      <c r="I175" s="2"/>
      <c r="J175" s="4"/>
      <c r="K175" s="2">
        <v>12.0</v>
      </c>
    </row>
    <row r="176" ht="15.75" customHeight="1">
      <c r="A176" s="2" t="s">
        <v>839</v>
      </c>
      <c r="B176" s="2" t="s">
        <v>706</v>
      </c>
      <c r="C176" s="2">
        <v>51433.0</v>
      </c>
      <c r="D176" s="2" t="s">
        <v>708</v>
      </c>
      <c r="E176" s="2"/>
      <c r="F176" s="4"/>
      <c r="G176" s="2">
        <v>7.0</v>
      </c>
      <c r="H176" s="4">
        <v>0.126000002026557</v>
      </c>
      <c r="I176" s="2"/>
      <c r="J176" s="4"/>
      <c r="K176" s="2">
        <v>1.0</v>
      </c>
    </row>
    <row r="177" ht="15.75" customHeight="1">
      <c r="A177" s="2" t="s">
        <v>841</v>
      </c>
      <c r="B177" s="2" t="s">
        <v>245</v>
      </c>
      <c r="C177" s="2">
        <v>3320.0</v>
      </c>
      <c r="D177" s="2" t="s">
        <v>246</v>
      </c>
      <c r="E177" s="2">
        <v>2.0</v>
      </c>
      <c r="F177" s="4">
        <v>0.0560000017285347</v>
      </c>
      <c r="G177" s="2">
        <v>7.0</v>
      </c>
      <c r="H177" s="4">
        <v>0.219999998807907</v>
      </c>
      <c r="I177" s="2">
        <v>12.0</v>
      </c>
      <c r="J177" s="4">
        <v>0.184000000357627</v>
      </c>
      <c r="K177" s="2">
        <v>169.0</v>
      </c>
    </row>
    <row r="178" ht="15.75" customHeight="1">
      <c r="A178" s="2" t="s">
        <v>844</v>
      </c>
      <c r="B178" s="2" t="s">
        <v>845</v>
      </c>
      <c r="C178" s="2">
        <v>23078.0</v>
      </c>
      <c r="D178" s="2" t="s">
        <v>846</v>
      </c>
      <c r="E178" s="2"/>
      <c r="F178" s="4"/>
      <c r="G178" s="2">
        <v>7.0</v>
      </c>
      <c r="H178" s="4">
        <v>0.0520000010728836</v>
      </c>
      <c r="I178" s="2"/>
      <c r="J178" s="4"/>
      <c r="K178" s="2">
        <v>5.0</v>
      </c>
    </row>
    <row r="179" ht="15.75" customHeight="1">
      <c r="A179" s="2" t="s">
        <v>847</v>
      </c>
      <c r="B179" s="2" t="s">
        <v>616</v>
      </c>
      <c r="C179" s="2">
        <v>80232.0</v>
      </c>
      <c r="D179" s="2" t="s">
        <v>617</v>
      </c>
      <c r="E179" s="2">
        <v>2.0</v>
      </c>
      <c r="F179" s="4">
        <v>0.034800000488758</v>
      </c>
      <c r="G179" s="2">
        <v>7.0</v>
      </c>
      <c r="H179" s="4">
        <v>0.103000000119209</v>
      </c>
      <c r="I179" s="2">
        <v>5.0</v>
      </c>
      <c r="J179" s="4">
        <v>0.0908000022172927</v>
      </c>
      <c r="K179" s="2">
        <v>20.0</v>
      </c>
    </row>
    <row r="180" ht="15.75" customHeight="1">
      <c r="A180" s="2" t="s">
        <v>850</v>
      </c>
      <c r="B180" s="2" t="s">
        <v>621</v>
      </c>
      <c r="C180" s="2">
        <v>79084.0</v>
      </c>
      <c r="D180" s="2" t="s">
        <v>623</v>
      </c>
      <c r="E180" s="2">
        <v>5.0</v>
      </c>
      <c r="F180" s="4">
        <v>0.212999999523162</v>
      </c>
      <c r="G180" s="2">
        <v>7.0</v>
      </c>
      <c r="H180" s="4">
        <v>0.243000000715255</v>
      </c>
      <c r="I180" s="2">
        <v>8.0</v>
      </c>
      <c r="J180" s="4">
        <v>0.263000011444091</v>
      </c>
      <c r="K180" s="2">
        <v>160.0</v>
      </c>
    </row>
    <row r="181" ht="15.75" customHeight="1">
      <c r="A181" s="2" t="s">
        <v>851</v>
      </c>
      <c r="B181" s="2" t="s">
        <v>649</v>
      </c>
      <c r="C181" s="2">
        <v>23172.0</v>
      </c>
      <c r="D181" s="2" t="s">
        <v>651</v>
      </c>
      <c r="E181" s="2"/>
      <c r="F181" s="4"/>
      <c r="G181" s="2">
        <v>8.0</v>
      </c>
      <c r="H181" s="4">
        <v>0.231000006198883</v>
      </c>
      <c r="I181" s="2">
        <v>2.0</v>
      </c>
      <c r="J181" s="4">
        <v>0.0434000007808208</v>
      </c>
      <c r="K181" s="2">
        <v>6.0</v>
      </c>
    </row>
    <row r="182" ht="15.75" customHeight="1">
      <c r="A182" s="2" t="s">
        <v>852</v>
      </c>
      <c r="B182" s="2" t="s">
        <v>678</v>
      </c>
      <c r="C182" s="2">
        <v>10768.0</v>
      </c>
      <c r="D182" s="2" t="s">
        <v>679</v>
      </c>
      <c r="E182" s="2"/>
      <c r="F182" s="4"/>
      <c r="G182" s="2">
        <v>8.0</v>
      </c>
      <c r="H182" s="4">
        <v>0.129999995231628</v>
      </c>
      <c r="I182" s="2"/>
      <c r="J182" s="4"/>
      <c r="K182" s="2">
        <v>10.0</v>
      </c>
    </row>
    <row r="183" ht="15.75" customHeight="1">
      <c r="A183" s="2" t="s">
        <v>854</v>
      </c>
      <c r="B183" s="2" t="s">
        <v>719</v>
      </c>
      <c r="C183" s="2">
        <v>8546.0</v>
      </c>
      <c r="D183" s="2" t="s">
        <v>721</v>
      </c>
      <c r="E183" s="2"/>
      <c r="F183" s="4"/>
      <c r="G183" s="2">
        <v>8.0</v>
      </c>
      <c r="H183" s="4">
        <v>0.0750000029802322</v>
      </c>
      <c r="I183" s="2">
        <v>8.0</v>
      </c>
      <c r="J183" s="4">
        <v>0.0785999968647956</v>
      </c>
      <c r="K183" s="2">
        <v>1.0</v>
      </c>
    </row>
    <row r="184" ht="15.75" customHeight="1">
      <c r="A184" s="2" t="s">
        <v>856</v>
      </c>
      <c r="B184" s="2" t="s">
        <v>99</v>
      </c>
      <c r="C184" s="2">
        <v>821.0</v>
      </c>
      <c r="D184" s="2" t="s">
        <v>101</v>
      </c>
      <c r="E184" s="2">
        <v>2.0</v>
      </c>
      <c r="F184" s="4">
        <v>0.0421999990940094</v>
      </c>
      <c r="G184" s="2">
        <v>8.0</v>
      </c>
      <c r="H184" s="4">
        <v>0.14699999988079</v>
      </c>
      <c r="I184" s="2">
        <v>5.0</v>
      </c>
      <c r="J184" s="4">
        <v>0.0929000005125999</v>
      </c>
      <c r="K184" s="2">
        <v>99.0</v>
      </c>
    </row>
    <row r="185" ht="15.75" customHeight="1">
      <c r="A185" s="2" t="s">
        <v>857</v>
      </c>
      <c r="B185" s="2" t="s">
        <v>859</v>
      </c>
      <c r="C185" s="2">
        <v>22820.0</v>
      </c>
      <c r="D185" s="2" t="s">
        <v>860</v>
      </c>
      <c r="E185" s="2"/>
      <c r="F185" s="4"/>
      <c r="G185" s="2">
        <v>8.0</v>
      </c>
      <c r="H185" s="4">
        <v>0.133000001311302</v>
      </c>
      <c r="I185" s="2">
        <v>3.0</v>
      </c>
      <c r="J185" s="4">
        <v>0.0502999983727932</v>
      </c>
      <c r="K185" s="2">
        <v>4.0</v>
      </c>
    </row>
    <row r="186" ht="15.75" customHeight="1">
      <c r="A186" s="2" t="s">
        <v>861</v>
      </c>
      <c r="B186" s="2" t="s">
        <v>863</v>
      </c>
      <c r="C186" s="2">
        <v>3301.0</v>
      </c>
      <c r="D186" s="2" t="s">
        <v>865</v>
      </c>
      <c r="E186" s="2"/>
      <c r="F186" s="4"/>
      <c r="G186" s="2">
        <v>8.0</v>
      </c>
      <c r="H186" s="4">
        <v>0.314999997615814</v>
      </c>
      <c r="I186" s="2">
        <v>7.0</v>
      </c>
      <c r="J186" s="4">
        <v>0.296999990940094</v>
      </c>
      <c r="K186" s="2">
        <v>138.0</v>
      </c>
    </row>
    <row r="187" ht="15.75" customHeight="1">
      <c r="A187" s="2" t="s">
        <v>867</v>
      </c>
      <c r="B187" s="2" t="s">
        <v>868</v>
      </c>
      <c r="C187" s="2">
        <v>1937.0</v>
      </c>
      <c r="D187" s="2" t="s">
        <v>869</v>
      </c>
      <c r="E187" s="2"/>
      <c r="F187" s="4"/>
      <c r="G187" s="2">
        <v>8.0</v>
      </c>
      <c r="H187" s="4">
        <v>0.189999997615814</v>
      </c>
      <c r="I187" s="2">
        <v>6.0</v>
      </c>
      <c r="J187" s="4">
        <v>0.133000001311302</v>
      </c>
      <c r="K187" s="2">
        <v>85.0</v>
      </c>
    </row>
    <row r="188" ht="15.75" customHeight="1">
      <c r="A188" s="2" t="s">
        <v>871</v>
      </c>
      <c r="B188" s="2" t="s">
        <v>872</v>
      </c>
      <c r="C188" s="2">
        <v>10296.0</v>
      </c>
      <c r="D188" s="2" t="s">
        <v>874</v>
      </c>
      <c r="E188" s="2"/>
      <c r="F188" s="4"/>
      <c r="G188" s="2">
        <v>8.0</v>
      </c>
      <c r="H188" s="4">
        <v>0.215000003576278</v>
      </c>
      <c r="I188" s="2"/>
      <c r="J188" s="4"/>
      <c r="K188" s="2">
        <v>12.0</v>
      </c>
    </row>
    <row r="189" ht="15.75" customHeight="1">
      <c r="A189" s="2" t="s">
        <v>877</v>
      </c>
      <c r="B189" s="2" t="s">
        <v>454</v>
      </c>
      <c r="C189" s="2">
        <v>5519.0</v>
      </c>
      <c r="D189" s="2" t="s">
        <v>455</v>
      </c>
      <c r="E189" s="2">
        <v>4.0</v>
      </c>
      <c r="F189" s="4">
        <v>0.167999997735023</v>
      </c>
      <c r="G189" s="2">
        <v>8.0</v>
      </c>
      <c r="H189" s="4">
        <v>0.280999988317489</v>
      </c>
      <c r="I189" s="2">
        <v>6.0</v>
      </c>
      <c r="J189" s="4">
        <v>0.270999997854232</v>
      </c>
      <c r="K189" s="2">
        <v>7.0</v>
      </c>
    </row>
    <row r="190" ht="15.75" customHeight="1">
      <c r="A190" s="2" t="s">
        <v>878</v>
      </c>
      <c r="B190" s="2" t="s">
        <v>463</v>
      </c>
      <c r="C190" s="2">
        <v>55844.0</v>
      </c>
      <c r="D190" s="2" t="s">
        <v>464</v>
      </c>
      <c r="E190" s="2">
        <v>2.0</v>
      </c>
      <c r="F190" s="4">
        <v>0.189999997615814</v>
      </c>
      <c r="G190" s="2">
        <v>8.0</v>
      </c>
      <c r="H190" s="4">
        <v>0.439000010490417</v>
      </c>
      <c r="I190" s="2">
        <v>5.0</v>
      </c>
      <c r="J190" s="4">
        <v>0.284999996423721</v>
      </c>
      <c r="K190" s="2">
        <v>5.0</v>
      </c>
    </row>
    <row r="191" ht="15.75" customHeight="1">
      <c r="A191" s="2" t="s">
        <v>879</v>
      </c>
      <c r="B191" s="2" t="s">
        <v>467</v>
      </c>
      <c r="C191" s="2">
        <v>5052.0</v>
      </c>
      <c r="D191" s="2" t="s">
        <v>470</v>
      </c>
      <c r="E191" s="2">
        <v>5.0</v>
      </c>
      <c r="F191" s="4">
        <v>0.221000000834465</v>
      </c>
      <c r="G191" s="2">
        <v>8.0</v>
      </c>
      <c r="H191" s="4">
        <v>0.503000020980835</v>
      </c>
      <c r="I191" s="2">
        <v>5.0</v>
      </c>
      <c r="J191" s="4">
        <v>0.351999998092651</v>
      </c>
      <c r="K191" s="2">
        <v>131.0</v>
      </c>
    </row>
    <row r="192" ht="15.75" customHeight="1">
      <c r="A192" s="2" t="s">
        <v>881</v>
      </c>
      <c r="B192" s="2" t="s">
        <v>632</v>
      </c>
      <c r="C192" s="2">
        <v>7531.0</v>
      </c>
      <c r="D192" s="2" t="s">
        <v>633</v>
      </c>
      <c r="E192" s="2">
        <v>3.0</v>
      </c>
      <c r="F192" s="4">
        <v>0.122000001370906</v>
      </c>
      <c r="G192" s="2">
        <v>8.0</v>
      </c>
      <c r="H192" s="4">
        <v>0.349000006914138</v>
      </c>
      <c r="I192" s="2">
        <v>7.0</v>
      </c>
      <c r="J192" s="4">
        <v>0.317999988794326</v>
      </c>
      <c r="K192" s="2">
        <v>168.0</v>
      </c>
    </row>
    <row r="193" ht="15.75" customHeight="1">
      <c r="A193" s="2" t="s">
        <v>884</v>
      </c>
      <c r="B193" s="2" t="s">
        <v>830</v>
      </c>
      <c r="C193" s="2">
        <v>10574.0</v>
      </c>
      <c r="D193" s="2" t="s">
        <v>832</v>
      </c>
      <c r="E193" s="2"/>
      <c r="F193" s="4"/>
      <c r="G193" s="2">
        <v>9.0</v>
      </c>
      <c r="H193" s="4">
        <v>0.226999998092651</v>
      </c>
      <c r="I193" s="2">
        <v>8.0</v>
      </c>
      <c r="J193" s="4">
        <v>0.20100000500679</v>
      </c>
      <c r="K193" s="2">
        <v>120.0</v>
      </c>
    </row>
    <row r="194" ht="15.75" customHeight="1">
      <c r="A194" s="2" t="s">
        <v>886</v>
      </c>
      <c r="B194" s="2" t="s">
        <v>862</v>
      </c>
      <c r="C194" s="2">
        <v>1314.0</v>
      </c>
      <c r="D194" s="2" t="s">
        <v>864</v>
      </c>
      <c r="E194" s="2"/>
      <c r="F194" s="4"/>
      <c r="G194" s="2">
        <v>9.0</v>
      </c>
      <c r="H194" s="4">
        <v>0.096400000154972</v>
      </c>
      <c r="I194" s="2">
        <v>3.0</v>
      </c>
      <c r="J194" s="4">
        <v>0.0261000003665685</v>
      </c>
      <c r="K194" s="2">
        <v>18.0</v>
      </c>
    </row>
    <row r="195" ht="15.75" customHeight="1">
      <c r="A195" s="2" t="s">
        <v>889</v>
      </c>
      <c r="B195" s="2" t="s">
        <v>890</v>
      </c>
      <c r="C195" s="2">
        <v>9820.0</v>
      </c>
      <c r="D195" s="2" t="s">
        <v>891</v>
      </c>
      <c r="E195" s="2"/>
      <c r="F195" s="4"/>
      <c r="G195" s="2">
        <v>9.0</v>
      </c>
      <c r="H195" s="4">
        <v>0.0835999995470047</v>
      </c>
      <c r="I195" s="2"/>
      <c r="J195" s="4"/>
      <c r="K195" s="2">
        <v>4.0</v>
      </c>
    </row>
    <row r="196" ht="15.75" customHeight="1">
      <c r="A196" s="2" t="s">
        <v>893</v>
      </c>
      <c r="B196" s="2" t="s">
        <v>188</v>
      </c>
      <c r="C196" s="2">
        <v>23341.0</v>
      </c>
      <c r="D196" s="2" t="s">
        <v>189</v>
      </c>
      <c r="E196" s="2">
        <v>3.0</v>
      </c>
      <c r="F196" s="4">
        <v>0.0408999994397163</v>
      </c>
      <c r="G196" s="2">
        <v>9.0</v>
      </c>
      <c r="H196" s="4">
        <v>0.162000000476837</v>
      </c>
      <c r="I196" s="2">
        <v>14.0</v>
      </c>
      <c r="J196" s="4">
        <v>0.244000002741813</v>
      </c>
      <c r="K196" s="2">
        <v>2.0</v>
      </c>
    </row>
    <row r="197" ht="15.75" customHeight="1">
      <c r="A197" s="2" t="s">
        <v>895</v>
      </c>
      <c r="B197" s="2" t="s">
        <v>206</v>
      </c>
      <c r="C197" s="2">
        <v>1975.0</v>
      </c>
      <c r="D197" s="2" t="s">
        <v>207</v>
      </c>
      <c r="E197" s="2">
        <v>3.0</v>
      </c>
      <c r="F197" s="4">
        <v>0.0719999969005584</v>
      </c>
      <c r="G197" s="2">
        <v>9.0</v>
      </c>
      <c r="H197" s="4">
        <v>0.200000002980232</v>
      </c>
      <c r="I197" s="2">
        <v>7.0</v>
      </c>
      <c r="J197" s="4">
        <v>0.128000006079673</v>
      </c>
      <c r="K197" s="2">
        <v>64.0</v>
      </c>
    </row>
    <row r="198" ht="15.75" customHeight="1">
      <c r="A198" s="2" t="s">
        <v>897</v>
      </c>
      <c r="B198" s="2" t="s">
        <v>212</v>
      </c>
      <c r="C198" s="2">
        <v>26273.0</v>
      </c>
      <c r="D198" s="2" t="s">
        <v>213</v>
      </c>
      <c r="E198" s="2">
        <v>9.0</v>
      </c>
      <c r="F198" s="4">
        <v>0.218999996781349</v>
      </c>
      <c r="G198" s="2">
        <v>9.0</v>
      </c>
      <c r="H198" s="4">
        <v>0.238000005483627</v>
      </c>
      <c r="I198" s="2">
        <v>10.0</v>
      </c>
      <c r="J198" s="4">
        <v>0.256999999284744</v>
      </c>
      <c r="K198" s="2">
        <v>4.0</v>
      </c>
    </row>
    <row r="199" ht="15.75" customHeight="1">
      <c r="A199" s="2" t="s">
        <v>899</v>
      </c>
      <c r="B199" s="2" t="s">
        <v>900</v>
      </c>
      <c r="C199" s="2">
        <v>55958.0</v>
      </c>
      <c r="D199" s="2" t="s">
        <v>901</v>
      </c>
      <c r="E199" s="2"/>
      <c r="F199" s="4"/>
      <c r="G199" s="2">
        <v>9.0</v>
      </c>
      <c r="H199" s="4">
        <v>0.172000005841255</v>
      </c>
      <c r="I199" s="2">
        <v>8.0</v>
      </c>
      <c r="J199" s="4">
        <v>0.143999993801116</v>
      </c>
      <c r="K199" s="2">
        <v>1.0</v>
      </c>
    </row>
    <row r="200" ht="15.75" customHeight="1">
      <c r="A200" s="2" t="s">
        <v>902</v>
      </c>
      <c r="B200" s="2" t="s">
        <v>800</v>
      </c>
      <c r="C200" s="2">
        <v>10576.0</v>
      </c>
      <c r="D200" s="2" t="s">
        <v>801</v>
      </c>
      <c r="E200" s="2"/>
      <c r="F200" s="4"/>
      <c r="G200" s="2">
        <v>10.0</v>
      </c>
      <c r="H200" s="4">
        <v>0.263999998569488</v>
      </c>
      <c r="I200" s="2">
        <v>9.0</v>
      </c>
      <c r="J200" s="4">
        <v>0.222000002861022</v>
      </c>
      <c r="K200" s="2">
        <v>122.0</v>
      </c>
    </row>
    <row r="201" ht="15.75" customHeight="1">
      <c r="A201" s="2" t="s">
        <v>903</v>
      </c>
      <c r="B201" s="2" t="s">
        <v>873</v>
      </c>
      <c r="C201" s="2">
        <v>9276.0</v>
      </c>
      <c r="D201" s="2" t="s">
        <v>875</v>
      </c>
      <c r="E201" s="2"/>
      <c r="F201" s="4"/>
      <c r="G201" s="2">
        <v>10.0</v>
      </c>
      <c r="H201" s="4">
        <v>0.141000002622604</v>
      </c>
      <c r="I201" s="2">
        <v>4.0</v>
      </c>
      <c r="J201" s="4">
        <v>0.0662000030279159</v>
      </c>
      <c r="K201" s="2">
        <v>13.0</v>
      </c>
    </row>
    <row r="202" ht="15.75" customHeight="1">
      <c r="A202" s="2" t="s">
        <v>905</v>
      </c>
      <c r="B202" s="2" t="s">
        <v>264</v>
      </c>
      <c r="C202" s="2">
        <v>3306.0</v>
      </c>
      <c r="D202" s="2" t="s">
        <v>265</v>
      </c>
      <c r="E202" s="2">
        <v>2.0</v>
      </c>
      <c r="F202" s="4">
        <v>0.232999995350837</v>
      </c>
      <c r="G202" s="2">
        <v>10.0</v>
      </c>
      <c r="H202" s="4">
        <v>0.354000002145767</v>
      </c>
      <c r="I202" s="2">
        <v>8.0</v>
      </c>
      <c r="J202" s="4">
        <v>0.356999993324279</v>
      </c>
      <c r="K202" s="2">
        <v>43.0</v>
      </c>
    </row>
    <row r="203" ht="15.75" customHeight="1">
      <c r="A203" s="2" t="s">
        <v>907</v>
      </c>
      <c r="B203" s="2" t="s">
        <v>909</v>
      </c>
      <c r="C203" s="2">
        <v>28981.0</v>
      </c>
      <c r="D203" s="2" t="s">
        <v>911</v>
      </c>
      <c r="E203" s="2"/>
      <c r="F203" s="4"/>
      <c r="G203" s="2">
        <v>10.0</v>
      </c>
      <c r="H203" s="4">
        <v>0.153999999165534</v>
      </c>
      <c r="I203" s="2"/>
      <c r="J203" s="4"/>
      <c r="K203" s="2">
        <v>19.0</v>
      </c>
    </row>
    <row r="204" ht="15.75" customHeight="1">
      <c r="A204" s="2" t="s">
        <v>912</v>
      </c>
      <c r="B204" s="2" t="s">
        <v>913</v>
      </c>
      <c r="C204" s="2">
        <v>7874.0</v>
      </c>
      <c r="D204" s="2" t="s">
        <v>914</v>
      </c>
      <c r="E204" s="2"/>
      <c r="F204" s="4"/>
      <c r="G204" s="2">
        <v>10.0</v>
      </c>
      <c r="H204" s="4">
        <v>0.131999999284744</v>
      </c>
      <c r="I204" s="2">
        <v>14.0</v>
      </c>
      <c r="J204" s="4">
        <v>0.175999999046325</v>
      </c>
      <c r="K204" s="2">
        <v>32.0</v>
      </c>
    </row>
    <row r="205" ht="15.75" customHeight="1">
      <c r="A205" s="2" t="s">
        <v>915</v>
      </c>
      <c r="B205" s="2" t="s">
        <v>28</v>
      </c>
      <c r="C205" s="2">
        <v>9131.0</v>
      </c>
      <c r="D205" s="2" t="s">
        <v>29</v>
      </c>
      <c r="E205" s="2">
        <v>4.0</v>
      </c>
      <c r="F205" s="4">
        <v>0.0733999982476234</v>
      </c>
      <c r="G205" s="2">
        <v>11.0</v>
      </c>
      <c r="H205" s="4">
        <v>0.247999995946884</v>
      </c>
      <c r="I205" s="2">
        <v>10.0</v>
      </c>
      <c r="J205" s="4">
        <v>0.209999993443489</v>
      </c>
      <c r="K205" s="2">
        <v>149.0</v>
      </c>
    </row>
    <row r="206" ht="15.75" customHeight="1">
      <c r="A206" s="2" t="s">
        <v>917</v>
      </c>
      <c r="B206" s="2" t="s">
        <v>112</v>
      </c>
      <c r="C206" s="2">
        <v>890.0</v>
      </c>
      <c r="D206" s="2" t="s">
        <v>113</v>
      </c>
      <c r="E206" s="2">
        <v>5.0</v>
      </c>
      <c r="F206" s="4">
        <v>0.166999995708465</v>
      </c>
      <c r="G206" s="2">
        <v>11.0</v>
      </c>
      <c r="H206" s="4">
        <v>0.268999993801116</v>
      </c>
      <c r="I206" s="2">
        <v>7.0</v>
      </c>
      <c r="J206" s="4">
        <v>0.19200000166893</v>
      </c>
      <c r="K206" s="2">
        <v>2.0</v>
      </c>
    </row>
    <row r="207" ht="15.75" customHeight="1">
      <c r="A207" s="2" t="s">
        <v>919</v>
      </c>
      <c r="B207" s="2" t="s">
        <v>118</v>
      </c>
      <c r="C207" s="2">
        <v>7203.0</v>
      </c>
      <c r="D207" s="2" t="s">
        <v>119</v>
      </c>
      <c r="E207" s="2">
        <v>2.0</v>
      </c>
      <c r="F207" s="4">
        <v>0.0403999984264373</v>
      </c>
      <c r="G207" s="2">
        <v>11.0</v>
      </c>
      <c r="H207" s="4">
        <v>0.234999999403953</v>
      </c>
      <c r="I207" s="2">
        <v>8.0</v>
      </c>
      <c r="J207" s="4">
        <v>0.151999995112419</v>
      </c>
      <c r="K207" s="2">
        <v>129.0</v>
      </c>
    </row>
    <row r="208" ht="15.75" customHeight="1">
      <c r="A208" s="2" t="s">
        <v>921</v>
      </c>
      <c r="B208" s="2" t="s">
        <v>885</v>
      </c>
      <c r="C208" s="2">
        <v>8454.0</v>
      </c>
      <c r="D208" s="2" t="s">
        <v>887</v>
      </c>
      <c r="E208" s="2"/>
      <c r="F208" s="4"/>
      <c r="G208" s="2">
        <v>11.0</v>
      </c>
      <c r="H208" s="4">
        <v>0.20499999821186</v>
      </c>
      <c r="I208" s="2">
        <v>10.0</v>
      </c>
      <c r="J208" s="4">
        <v>0.155000001192092</v>
      </c>
      <c r="K208" s="2">
        <v>2.0</v>
      </c>
    </row>
    <row r="209" ht="15.75" customHeight="1">
      <c r="A209" s="2" t="s">
        <v>922</v>
      </c>
      <c r="B209" s="2" t="s">
        <v>923</v>
      </c>
      <c r="C209" s="2">
        <v>10549.0</v>
      </c>
      <c r="D209" s="2" t="s">
        <v>924</v>
      </c>
      <c r="E209" s="2"/>
      <c r="F209" s="4"/>
      <c r="G209" s="2">
        <v>11.0</v>
      </c>
      <c r="H209" s="4">
        <v>0.546000003814697</v>
      </c>
      <c r="I209" s="2">
        <v>10.0</v>
      </c>
      <c r="J209" s="4">
        <v>0.416999995708465</v>
      </c>
      <c r="K209" s="2">
        <v>68.0</v>
      </c>
    </row>
    <row r="210" ht="15.75" customHeight="1">
      <c r="A210" s="2" t="s">
        <v>925</v>
      </c>
      <c r="B210" s="2" t="s">
        <v>560</v>
      </c>
      <c r="C210" s="2">
        <v>10376.0</v>
      </c>
      <c r="D210" s="2" t="s">
        <v>561</v>
      </c>
      <c r="E210" s="2">
        <v>8.0</v>
      </c>
      <c r="F210" s="4">
        <v>0.261999994516372</v>
      </c>
      <c r="G210" s="2">
        <v>11.0</v>
      </c>
      <c r="H210" s="4">
        <v>0.31700000166893</v>
      </c>
      <c r="I210" s="2"/>
      <c r="J210" s="4"/>
      <c r="K210" s="2">
        <v>196.0</v>
      </c>
    </row>
    <row r="211" ht="15.75" customHeight="1">
      <c r="A211" s="2" t="s">
        <v>926</v>
      </c>
      <c r="B211" s="2" t="s">
        <v>663</v>
      </c>
      <c r="C211" s="2">
        <v>71.0</v>
      </c>
      <c r="D211" s="2" t="s">
        <v>665</v>
      </c>
      <c r="E211" s="2"/>
      <c r="F211" s="4"/>
      <c r="G211" s="2">
        <v>12.0</v>
      </c>
      <c r="H211" s="4">
        <v>0.351999998092651</v>
      </c>
      <c r="I211" s="2">
        <v>12.0</v>
      </c>
      <c r="J211" s="4">
        <v>0.458999991416931</v>
      </c>
      <c r="K211" s="2">
        <v>23.0</v>
      </c>
    </row>
    <row r="212" ht="15.75" customHeight="1">
      <c r="A212" s="2" t="s">
        <v>928</v>
      </c>
      <c r="B212" s="2" t="s">
        <v>134</v>
      </c>
      <c r="C212" s="2">
        <v>22948.0</v>
      </c>
      <c r="D212" s="2" t="s">
        <v>135</v>
      </c>
      <c r="E212" s="2">
        <v>4.0</v>
      </c>
      <c r="F212" s="4">
        <v>0.064699999988079</v>
      </c>
      <c r="G212" s="2">
        <v>12.0</v>
      </c>
      <c r="H212" s="4">
        <v>0.246000006794929</v>
      </c>
      <c r="I212" s="2">
        <v>10.0</v>
      </c>
      <c r="J212" s="4">
        <v>0.219999998807907</v>
      </c>
      <c r="K212" s="2">
        <v>136.0</v>
      </c>
    </row>
    <row r="213" ht="15.75" customHeight="1">
      <c r="A213" s="2" t="s">
        <v>930</v>
      </c>
      <c r="B213" s="2" t="s">
        <v>148</v>
      </c>
      <c r="C213" s="2">
        <v>983.0</v>
      </c>
      <c r="D213" s="2" t="s">
        <v>149</v>
      </c>
      <c r="E213" s="2">
        <v>5.0</v>
      </c>
      <c r="F213" s="4">
        <v>0.202000007033348</v>
      </c>
      <c r="G213" s="2">
        <v>12.0</v>
      </c>
      <c r="H213" s="4">
        <v>0.522000014781951</v>
      </c>
      <c r="I213" s="2">
        <v>10.0</v>
      </c>
      <c r="J213" s="4">
        <v>0.404000014066696</v>
      </c>
      <c r="K213" s="2">
        <v>8.0</v>
      </c>
    </row>
    <row r="214" ht="15.75" customHeight="1">
      <c r="A214" s="2" t="s">
        <v>931</v>
      </c>
      <c r="B214" s="2" t="s">
        <v>695</v>
      </c>
      <c r="C214" s="2">
        <v>64682.0</v>
      </c>
      <c r="D214" s="2" t="s">
        <v>696</v>
      </c>
      <c r="E214" s="2"/>
      <c r="F214" s="4"/>
      <c r="G214" s="2">
        <v>13.0</v>
      </c>
      <c r="H214" s="4">
        <v>0.0869000032544136</v>
      </c>
      <c r="I214" s="2"/>
      <c r="J214" s="4"/>
      <c r="K214" s="2">
        <v>2.0</v>
      </c>
    </row>
    <row r="215" ht="15.75" customHeight="1">
      <c r="A215" s="2" t="s">
        <v>932</v>
      </c>
      <c r="B215" s="2" t="s">
        <v>139</v>
      </c>
      <c r="C215" s="2">
        <v>908.0</v>
      </c>
      <c r="D215" s="2" t="s">
        <v>140</v>
      </c>
      <c r="E215" s="2">
        <v>3.0</v>
      </c>
      <c r="F215" s="4">
        <v>0.0546000003814697</v>
      </c>
      <c r="G215" s="2">
        <v>13.0</v>
      </c>
      <c r="H215" s="4">
        <v>0.298000007867813</v>
      </c>
      <c r="I215" s="2">
        <v>15.0</v>
      </c>
      <c r="J215" s="4">
        <v>0.307000011205673</v>
      </c>
      <c r="K215" s="2">
        <v>129.0</v>
      </c>
    </row>
    <row r="216" ht="15.75" customHeight="1">
      <c r="A216" s="2" t="s">
        <v>933</v>
      </c>
      <c r="B216" s="2" t="s">
        <v>934</v>
      </c>
      <c r="C216" s="2">
        <v>3326.0</v>
      </c>
      <c r="D216" s="2" t="s">
        <v>935</v>
      </c>
      <c r="E216" s="2"/>
      <c r="F216" s="4"/>
      <c r="G216" s="2">
        <v>13.0</v>
      </c>
      <c r="H216" s="4">
        <v>0.215000003576278</v>
      </c>
      <c r="I216" s="2">
        <v>7.0</v>
      </c>
      <c r="J216" s="4">
        <v>0.193000003695487</v>
      </c>
      <c r="K216" s="2">
        <v>180.0</v>
      </c>
    </row>
    <row r="217" ht="15.75" customHeight="1">
      <c r="A217" s="2" t="s">
        <v>937</v>
      </c>
      <c r="B217" s="2" t="s">
        <v>285</v>
      </c>
      <c r="C217" s="2">
        <v>3310.0</v>
      </c>
      <c r="D217" s="2" t="s">
        <v>286</v>
      </c>
      <c r="E217" s="2">
        <v>5.0</v>
      </c>
      <c r="F217" s="4">
        <v>0.303000003099441</v>
      </c>
      <c r="G217" s="2">
        <v>13.0</v>
      </c>
      <c r="H217" s="4">
        <v>0.425999999046325</v>
      </c>
      <c r="I217" s="2">
        <v>6.0</v>
      </c>
      <c r="J217" s="4">
        <v>0.293999999761581</v>
      </c>
      <c r="K217" s="2">
        <v>19.0</v>
      </c>
    </row>
    <row r="218" ht="15.75" customHeight="1">
      <c r="A218" s="2" t="s">
        <v>939</v>
      </c>
      <c r="B218" s="2" t="s">
        <v>374</v>
      </c>
      <c r="C218" s="2">
        <v>3849.0</v>
      </c>
      <c r="D218" s="2" t="s">
        <v>376</v>
      </c>
      <c r="E218" s="2">
        <v>37.0</v>
      </c>
      <c r="F218" s="4">
        <v>0.674000024795532</v>
      </c>
      <c r="G218" s="2">
        <v>13.0</v>
      </c>
      <c r="H218" s="4">
        <v>0.293000012636184</v>
      </c>
      <c r="I218" s="2">
        <v>46.0</v>
      </c>
      <c r="J218" s="4">
        <v>0.736999988555908</v>
      </c>
      <c r="K218" s="2">
        <v>192.0</v>
      </c>
    </row>
    <row r="219" ht="15.75" customHeight="1">
      <c r="A219" s="2" t="s">
        <v>940</v>
      </c>
      <c r="B219" s="2" t="s">
        <v>505</v>
      </c>
      <c r="C219" s="2">
        <v>23450.0</v>
      </c>
      <c r="D219" s="2" t="s">
        <v>506</v>
      </c>
      <c r="E219" s="2">
        <v>2.0</v>
      </c>
      <c r="F219" s="4">
        <v>0.0148000000044703</v>
      </c>
      <c r="G219" s="2">
        <v>13.0</v>
      </c>
      <c r="H219" s="4">
        <v>0.153999999165534</v>
      </c>
      <c r="I219" s="2">
        <v>13.0</v>
      </c>
      <c r="J219" s="4">
        <v>0.12899999320507</v>
      </c>
      <c r="K219" s="2">
        <v>38.0</v>
      </c>
    </row>
    <row r="220" ht="15.75" customHeight="1">
      <c r="A220" s="2" t="s">
        <v>942</v>
      </c>
      <c r="B220" s="2" t="s">
        <v>130</v>
      </c>
      <c r="C220" s="2">
        <v>10575.0</v>
      </c>
      <c r="D220" s="2" t="s">
        <v>131</v>
      </c>
      <c r="E220" s="2">
        <v>2.0</v>
      </c>
      <c r="F220" s="4">
        <v>0.0370999984443187</v>
      </c>
      <c r="G220" s="2">
        <v>14.0</v>
      </c>
      <c r="H220" s="4">
        <v>0.275999993085861</v>
      </c>
      <c r="I220" s="2">
        <v>15.0</v>
      </c>
      <c r="J220" s="4">
        <v>0.312000006437301</v>
      </c>
      <c r="K220" s="2">
        <v>139.0</v>
      </c>
    </row>
    <row r="221" ht="15.75" customHeight="1">
      <c r="A221" s="2" t="s">
        <v>944</v>
      </c>
      <c r="B221" s="2" t="s">
        <v>218</v>
      </c>
      <c r="C221" s="2">
        <v>23291.0</v>
      </c>
      <c r="D221" s="2" t="s">
        <v>219</v>
      </c>
      <c r="E221" s="2">
        <v>5.0</v>
      </c>
      <c r="F221" s="4">
        <v>0.11999999731779</v>
      </c>
      <c r="G221" s="2">
        <v>14.0</v>
      </c>
      <c r="H221" s="4">
        <v>0.296999990940094</v>
      </c>
      <c r="I221" s="2">
        <v>10.0</v>
      </c>
      <c r="J221" s="4">
        <v>0.236000001430511</v>
      </c>
      <c r="K221" s="2">
        <v>2.0</v>
      </c>
    </row>
    <row r="222" ht="15.75" customHeight="1">
      <c r="A222" s="2" t="s">
        <v>946</v>
      </c>
      <c r="B222" s="2" t="s">
        <v>947</v>
      </c>
      <c r="C222" s="2">
        <v>2316.0</v>
      </c>
      <c r="D222" s="2" t="s">
        <v>948</v>
      </c>
      <c r="E222" s="2"/>
      <c r="F222" s="4"/>
      <c r="G222" s="2">
        <v>14.0</v>
      </c>
      <c r="H222" s="4">
        <v>0.093699999153614</v>
      </c>
      <c r="I222" s="2">
        <v>15.0</v>
      </c>
      <c r="J222" s="4">
        <v>0.0838999971747398</v>
      </c>
      <c r="K222" s="2">
        <v>17.0</v>
      </c>
    </row>
    <row r="223" ht="15.75" customHeight="1">
      <c r="A223" s="2" t="s">
        <v>950</v>
      </c>
      <c r="B223" s="2" t="s">
        <v>951</v>
      </c>
      <c r="C223" s="2">
        <v>80173.0</v>
      </c>
      <c r="D223" s="2" t="s">
        <v>952</v>
      </c>
      <c r="E223" s="2"/>
      <c r="F223" s="4"/>
      <c r="G223" s="2">
        <v>14.0</v>
      </c>
      <c r="H223" s="4">
        <v>0.26800000667572</v>
      </c>
      <c r="I223" s="2">
        <v>2.0</v>
      </c>
      <c r="J223" s="4">
        <v>0.0417000018060207</v>
      </c>
      <c r="K223" s="2">
        <v>21.0</v>
      </c>
    </row>
    <row r="224" ht="15.75" customHeight="1">
      <c r="A224" s="2" t="s">
        <v>954</v>
      </c>
      <c r="B224" s="2" t="s">
        <v>539</v>
      </c>
      <c r="C224" s="2">
        <v>6950.0</v>
      </c>
      <c r="D224" s="2" t="s">
        <v>540</v>
      </c>
      <c r="E224" s="2">
        <v>4.0</v>
      </c>
      <c r="F224" s="4">
        <v>0.0737000033259391</v>
      </c>
      <c r="G224" s="2">
        <v>14.0</v>
      </c>
      <c r="H224" s="4">
        <v>0.321999996900558</v>
      </c>
      <c r="I224" s="2">
        <v>12.0</v>
      </c>
      <c r="J224" s="4">
        <v>0.282000005245208</v>
      </c>
      <c r="K224" s="2">
        <v>143.0</v>
      </c>
    </row>
    <row r="225" ht="15.75" customHeight="1">
      <c r="A225" s="2" t="s">
        <v>956</v>
      </c>
      <c r="B225" s="2" t="s">
        <v>583</v>
      </c>
      <c r="C225" s="2">
        <v>10383.0</v>
      </c>
      <c r="D225" s="2" t="s">
        <v>585</v>
      </c>
      <c r="E225" s="2">
        <v>14.0</v>
      </c>
      <c r="F225" s="4">
        <v>0.391000002622604</v>
      </c>
      <c r="G225" s="2">
        <v>14.0</v>
      </c>
      <c r="H225" s="4">
        <v>0.395999997854232</v>
      </c>
      <c r="I225" s="2">
        <v>17.0</v>
      </c>
      <c r="J225" s="4">
        <v>0.52999997138977</v>
      </c>
      <c r="K225" s="2">
        <v>163.0</v>
      </c>
    </row>
    <row r="226" ht="15.75" customHeight="1">
      <c r="A226" s="2" t="s">
        <v>957</v>
      </c>
      <c r="B226" s="2" t="s">
        <v>154</v>
      </c>
      <c r="C226" s="2">
        <v>1017.0</v>
      </c>
      <c r="D226" s="2" t="s">
        <v>155</v>
      </c>
      <c r="E226" s="2">
        <v>9.0</v>
      </c>
      <c r="F226" s="4">
        <v>0.301999986171722</v>
      </c>
      <c r="G226" s="2">
        <v>15.0</v>
      </c>
      <c r="H226" s="4">
        <v>0.566999971866607</v>
      </c>
      <c r="I226" s="2">
        <v>12.0</v>
      </c>
      <c r="J226" s="4">
        <v>0.490000009536743</v>
      </c>
      <c r="K226" s="2">
        <v>3.0</v>
      </c>
    </row>
    <row r="227" ht="15.75" customHeight="1">
      <c r="A227" s="2" t="s">
        <v>959</v>
      </c>
      <c r="B227" s="2" t="s">
        <v>906</v>
      </c>
      <c r="C227" s="2">
        <v>50717.0</v>
      </c>
      <c r="D227" s="2" t="s">
        <v>908</v>
      </c>
      <c r="E227" s="2"/>
      <c r="F227" s="4"/>
      <c r="G227" s="2">
        <v>15.0</v>
      </c>
      <c r="H227" s="4">
        <v>0.342000007629394</v>
      </c>
      <c r="I227" s="2">
        <v>5.0</v>
      </c>
      <c r="J227" s="4">
        <v>0.095499999821186</v>
      </c>
      <c r="K227" s="2">
        <v>19.0</v>
      </c>
    </row>
    <row r="228" ht="15.75" customHeight="1">
      <c r="A228" s="2" t="s">
        <v>960</v>
      </c>
      <c r="B228" s="2" t="s">
        <v>961</v>
      </c>
      <c r="C228" s="2">
        <v>6653.0</v>
      </c>
      <c r="D228" s="2" t="s">
        <v>962</v>
      </c>
      <c r="E228" s="2"/>
      <c r="F228" s="4"/>
      <c r="G228" s="2">
        <v>16.0</v>
      </c>
      <c r="H228" s="4">
        <v>0.0794999971985817</v>
      </c>
      <c r="I228" s="2">
        <v>7.0</v>
      </c>
      <c r="J228" s="4">
        <v>0.0397000014781951</v>
      </c>
      <c r="K228" s="2">
        <v>1.0</v>
      </c>
    </row>
    <row r="229" ht="15.75" customHeight="1">
      <c r="A229" s="2" t="s">
        <v>964</v>
      </c>
      <c r="B229" s="2" t="s">
        <v>69</v>
      </c>
      <c r="C229" s="2">
        <v>8943.0</v>
      </c>
      <c r="D229" s="2" t="s">
        <v>71</v>
      </c>
      <c r="E229" s="2">
        <v>2.0</v>
      </c>
      <c r="F229" s="4">
        <v>0.0208000000566244</v>
      </c>
      <c r="G229" s="2">
        <v>17.0</v>
      </c>
      <c r="H229" s="4">
        <v>0.186000004410743</v>
      </c>
      <c r="I229" s="2">
        <v>11.0</v>
      </c>
      <c r="J229" s="4">
        <v>0.122000001370906</v>
      </c>
      <c r="K229" s="2">
        <v>1.0</v>
      </c>
    </row>
    <row r="230" ht="15.75" customHeight="1">
      <c r="A230" s="2" t="s">
        <v>966</v>
      </c>
      <c r="B230" s="2" t="s">
        <v>239</v>
      </c>
      <c r="C230" s="2">
        <v>3052.0</v>
      </c>
      <c r="D230" s="2" t="s">
        <v>240</v>
      </c>
      <c r="E230" s="2">
        <v>11.0</v>
      </c>
      <c r="F230" s="4">
        <v>0.365999996662139</v>
      </c>
      <c r="G230" s="2">
        <v>17.0</v>
      </c>
      <c r="H230" s="4">
        <v>0.667999982833862</v>
      </c>
      <c r="I230" s="2">
        <v>15.0</v>
      </c>
      <c r="J230" s="4">
        <v>0.582000017166137</v>
      </c>
      <c r="K230" s="2">
        <v>2.0</v>
      </c>
    </row>
    <row r="231" ht="15.75" customHeight="1">
      <c r="A231" s="2" t="s">
        <v>968</v>
      </c>
      <c r="B231" s="2" t="s">
        <v>969</v>
      </c>
      <c r="C231" s="2">
        <v>26160.0</v>
      </c>
      <c r="D231" s="2" t="s">
        <v>970</v>
      </c>
      <c r="E231" s="2"/>
      <c r="F231" s="4"/>
      <c r="G231" s="2">
        <v>17.0</v>
      </c>
      <c r="H231" s="4">
        <v>0.118000000715255</v>
      </c>
      <c r="I231" s="2">
        <v>2.0</v>
      </c>
      <c r="J231" s="4">
        <v>0.00972000043839216</v>
      </c>
      <c r="K231" s="2">
        <v>16.0</v>
      </c>
    </row>
    <row r="232" ht="15.75" customHeight="1">
      <c r="A232" s="2" t="s">
        <v>971</v>
      </c>
      <c r="B232" s="2" t="s">
        <v>418</v>
      </c>
      <c r="C232" s="2">
        <v>4038.0</v>
      </c>
      <c r="D232" s="2" t="s">
        <v>420</v>
      </c>
      <c r="E232" s="2">
        <v>3.0</v>
      </c>
      <c r="F232" s="4">
        <v>0.0156999994069337</v>
      </c>
      <c r="G232" s="2">
        <v>17.0</v>
      </c>
      <c r="H232" s="4">
        <v>0.133000001311302</v>
      </c>
      <c r="I232" s="2">
        <v>16.0</v>
      </c>
      <c r="J232" s="4">
        <v>0.0970999971032142</v>
      </c>
      <c r="K232" s="2">
        <v>1.0</v>
      </c>
    </row>
    <row r="233" ht="15.75" customHeight="1">
      <c r="A233" s="2" t="s">
        <v>973</v>
      </c>
      <c r="B233" s="2" t="s">
        <v>303</v>
      </c>
      <c r="C233" s="2">
        <v>3329.0</v>
      </c>
      <c r="D233" s="2" t="s">
        <v>304</v>
      </c>
      <c r="E233" s="2">
        <v>2.0</v>
      </c>
      <c r="F233" s="4">
        <v>0.0278999991714954</v>
      </c>
      <c r="G233" s="2">
        <v>18.0</v>
      </c>
      <c r="H233" s="4">
        <v>0.388999998569488</v>
      </c>
      <c r="I233" s="2">
        <v>7.0</v>
      </c>
      <c r="J233" s="4">
        <v>0.167999997735023</v>
      </c>
      <c r="K233" s="2">
        <v>133.0</v>
      </c>
    </row>
    <row r="234" ht="15.75" customHeight="1">
      <c r="A234" s="2" t="s">
        <v>975</v>
      </c>
      <c r="B234" s="2" t="s">
        <v>317</v>
      </c>
      <c r="C234" s="2">
        <v>8471.0</v>
      </c>
      <c r="D234" s="2" t="s">
        <v>319</v>
      </c>
      <c r="E234" s="2">
        <v>4.0</v>
      </c>
      <c r="F234" s="4">
        <v>0.0350000001490116</v>
      </c>
      <c r="G234" s="2">
        <v>18.0</v>
      </c>
      <c r="H234" s="4">
        <v>0.199000000953674</v>
      </c>
      <c r="I234" s="2">
        <v>17.0</v>
      </c>
      <c r="J234" s="4">
        <v>0.171000003814697</v>
      </c>
      <c r="K234" s="2">
        <v>129.0</v>
      </c>
    </row>
    <row r="235" ht="15.75" customHeight="1">
      <c r="A235" s="2" t="s">
        <v>977</v>
      </c>
      <c r="B235" s="2" t="s">
        <v>441</v>
      </c>
      <c r="C235" s="2">
        <v>5515.0</v>
      </c>
      <c r="D235" s="2" t="s">
        <v>442</v>
      </c>
      <c r="E235" s="2">
        <v>11.0</v>
      </c>
      <c r="F235" s="4">
        <v>0.423999994993209</v>
      </c>
      <c r="G235" s="2">
        <v>18.0</v>
      </c>
      <c r="H235" s="4">
        <v>0.699000000953674</v>
      </c>
      <c r="I235" s="2">
        <v>14.0</v>
      </c>
      <c r="J235" s="4">
        <v>0.569999992847442</v>
      </c>
      <c r="K235" s="2">
        <v>23.0</v>
      </c>
    </row>
    <row r="236" ht="15.75" customHeight="1">
      <c r="A236" s="2" t="s">
        <v>979</v>
      </c>
      <c r="B236" s="2" t="s">
        <v>144</v>
      </c>
      <c r="C236" s="2">
        <v>10694.0</v>
      </c>
      <c r="D236" s="2" t="s">
        <v>146</v>
      </c>
      <c r="E236" s="2">
        <v>4.0</v>
      </c>
      <c r="F236" s="4">
        <v>0.0747999995946884</v>
      </c>
      <c r="G236" s="2">
        <v>19.0</v>
      </c>
      <c r="H236" s="4">
        <v>0.349000006914138</v>
      </c>
      <c r="I236" s="2">
        <v>13.0</v>
      </c>
      <c r="J236" s="4">
        <v>0.252000004053115</v>
      </c>
      <c r="K236" s="2">
        <v>139.0</v>
      </c>
    </row>
    <row r="237" ht="15.75" customHeight="1">
      <c r="A237" s="2" t="s">
        <v>981</v>
      </c>
      <c r="B237" s="2" t="s">
        <v>982</v>
      </c>
      <c r="C237" s="2">
        <v>4035.0</v>
      </c>
      <c r="D237" s="2" t="s">
        <v>983</v>
      </c>
      <c r="E237" s="2"/>
      <c r="F237" s="4"/>
      <c r="G237" s="2">
        <v>19.0</v>
      </c>
      <c r="H237" s="4">
        <v>0.0562999993562698</v>
      </c>
      <c r="I237" s="2">
        <v>21.0</v>
      </c>
      <c r="J237" s="4">
        <v>0.0612000003457069</v>
      </c>
      <c r="K237" s="2">
        <v>3.0</v>
      </c>
    </row>
    <row r="238" ht="15.75" customHeight="1">
      <c r="A238" s="2" t="s">
        <v>984</v>
      </c>
      <c r="B238" s="2" t="s">
        <v>490</v>
      </c>
      <c r="C238" s="2">
        <v>10856.0</v>
      </c>
      <c r="D238" s="2" t="s">
        <v>491</v>
      </c>
      <c r="E238" s="2">
        <v>8.0</v>
      </c>
      <c r="F238" s="4">
        <v>0.172999992966651</v>
      </c>
      <c r="G238" s="2">
        <v>19.0</v>
      </c>
      <c r="H238" s="4">
        <v>0.446999996900558</v>
      </c>
      <c r="I238" s="2">
        <v>16.0</v>
      </c>
      <c r="J238" s="4">
        <v>0.414999991655349</v>
      </c>
      <c r="K238" s="2">
        <v>139.0</v>
      </c>
    </row>
    <row r="239" ht="15.75" customHeight="1">
      <c r="A239" s="2" t="s">
        <v>986</v>
      </c>
      <c r="B239" s="2" t="s">
        <v>475</v>
      </c>
      <c r="C239" s="2">
        <v>10419.0</v>
      </c>
      <c r="D239" s="2" t="s">
        <v>476</v>
      </c>
      <c r="E239" s="2">
        <v>7.0</v>
      </c>
      <c r="F239" s="4">
        <v>0.136999994516372</v>
      </c>
      <c r="G239" s="2">
        <v>20.0</v>
      </c>
      <c r="H239" s="4">
        <v>0.397000014781951</v>
      </c>
      <c r="I239" s="2">
        <v>19.0</v>
      </c>
      <c r="J239" s="4">
        <v>0.34400001168251</v>
      </c>
      <c r="K239" s="2">
        <v>162.0</v>
      </c>
    </row>
    <row r="240" ht="15.75" customHeight="1">
      <c r="A240" s="2" t="s">
        <v>987</v>
      </c>
      <c r="B240" s="2" t="s">
        <v>482</v>
      </c>
      <c r="C240" s="2">
        <v>8607.0</v>
      </c>
      <c r="D240" s="2" t="s">
        <v>485</v>
      </c>
      <c r="E240" s="2">
        <v>10.0</v>
      </c>
      <c r="F240" s="4">
        <v>0.316000014543533</v>
      </c>
      <c r="G240" s="2">
        <v>22.0</v>
      </c>
      <c r="H240" s="4">
        <v>0.541999995708465</v>
      </c>
      <c r="I240" s="2">
        <v>17.0</v>
      </c>
      <c r="J240" s="4">
        <v>0.474000006914138</v>
      </c>
      <c r="K240" s="2">
        <v>140.0</v>
      </c>
    </row>
    <row r="241" ht="15.75" customHeight="1">
      <c r="A241" s="2" t="s">
        <v>989</v>
      </c>
      <c r="B241" s="2" t="s">
        <v>343</v>
      </c>
      <c r="C241" s="2">
        <v>3858.0</v>
      </c>
      <c r="D241" s="2" t="s">
        <v>345</v>
      </c>
      <c r="E241" s="2">
        <v>36.0</v>
      </c>
      <c r="F241" s="4">
        <v>0.537999987602233</v>
      </c>
      <c r="G241" s="2">
        <v>23.0</v>
      </c>
      <c r="H241" s="4">
        <v>0.381999999284744</v>
      </c>
      <c r="I241" s="2">
        <v>36.0</v>
      </c>
      <c r="J241" s="4">
        <v>0.552999973297119</v>
      </c>
      <c r="K241" s="2">
        <v>191.0</v>
      </c>
    </row>
    <row r="242" ht="15.75" customHeight="1">
      <c r="A242" s="2" t="s">
        <v>991</v>
      </c>
      <c r="B242" s="2" t="s">
        <v>447</v>
      </c>
      <c r="C242" s="2">
        <v>5518.0</v>
      </c>
      <c r="D242" s="2" t="s">
        <v>449</v>
      </c>
      <c r="E242" s="2">
        <v>17.0</v>
      </c>
      <c r="F242" s="4">
        <v>0.324000000953674</v>
      </c>
      <c r="G242" s="2">
        <v>24.0</v>
      </c>
      <c r="H242" s="4">
        <v>0.455000013113021</v>
      </c>
      <c r="I242" s="2">
        <v>25.0</v>
      </c>
      <c r="J242" s="4">
        <v>0.430000007152557</v>
      </c>
      <c r="K242" s="2">
        <v>63.0</v>
      </c>
    </row>
    <row r="243" ht="15.75" customHeight="1">
      <c r="A243" s="2" t="s">
        <v>993</v>
      </c>
      <c r="B243" s="2" t="s">
        <v>410</v>
      </c>
      <c r="C243" s="2">
        <v>3857.0</v>
      </c>
      <c r="D243" s="2" t="s">
        <v>411</v>
      </c>
      <c r="E243" s="2">
        <v>28.0</v>
      </c>
      <c r="F243" s="4">
        <v>0.566999971866607</v>
      </c>
      <c r="G243" s="2">
        <v>27.0</v>
      </c>
      <c r="H243" s="4">
        <v>0.689000010490417</v>
      </c>
      <c r="I243" s="2">
        <v>40.0</v>
      </c>
      <c r="J243" s="4">
        <v>0.708999991416931</v>
      </c>
      <c r="K243" s="2">
        <v>192.0</v>
      </c>
    </row>
    <row r="244" ht="15.75" customHeight="1">
      <c r="A244" s="2" t="s">
        <v>995</v>
      </c>
      <c r="B244" s="2" t="s">
        <v>457</v>
      </c>
      <c r="C244" s="2">
        <v>5520.0</v>
      </c>
      <c r="D244" s="2" t="s">
        <v>458</v>
      </c>
      <c r="E244" s="2">
        <v>18.0</v>
      </c>
      <c r="F244" s="4">
        <v>0.460999995470047</v>
      </c>
      <c r="G244" s="2">
        <v>27.0</v>
      </c>
      <c r="H244" s="4">
        <v>0.734000027179718</v>
      </c>
      <c r="I244" s="2">
        <v>24.0</v>
      </c>
      <c r="J244" s="4">
        <v>0.537000000476837</v>
      </c>
      <c r="K244" s="2">
        <v>31.0</v>
      </c>
    </row>
    <row r="245" ht="15.75" customHeight="1">
      <c r="A245" s="2" t="s">
        <v>997</v>
      </c>
      <c r="B245" s="2" t="s">
        <v>336</v>
      </c>
      <c r="C245" s="2">
        <v>3848.0</v>
      </c>
      <c r="D245" s="2" t="s">
        <v>338</v>
      </c>
      <c r="E245" s="2">
        <v>37.0</v>
      </c>
      <c r="F245" s="4">
        <v>0.606000006198883</v>
      </c>
      <c r="G245" s="2">
        <v>31.0</v>
      </c>
      <c r="H245" s="4">
        <v>0.519999980926513</v>
      </c>
      <c r="I245" s="2">
        <v>45.0</v>
      </c>
      <c r="J245" s="4">
        <v>0.646000027656555</v>
      </c>
      <c r="K245" s="2">
        <v>192.0</v>
      </c>
    </row>
    <row r="246" ht="15.75" customHeight="1">
      <c r="A246" s="2" t="s">
        <v>998</v>
      </c>
      <c r="B246" s="2" t="s">
        <v>273</v>
      </c>
      <c r="C246" s="2">
        <v>22824.0</v>
      </c>
      <c r="D246" s="2" t="s">
        <v>274</v>
      </c>
      <c r="E246" s="2">
        <v>14.0</v>
      </c>
      <c r="F246" s="4">
        <v>0.246999993920326</v>
      </c>
      <c r="G246" s="2">
        <v>32.0</v>
      </c>
      <c r="H246" s="4">
        <v>0.508000016212463</v>
      </c>
      <c r="I246" s="2">
        <v>28.0</v>
      </c>
      <c r="J246" s="4">
        <v>0.446000009775161</v>
      </c>
      <c r="K246" s="2">
        <v>105.0</v>
      </c>
    </row>
    <row r="247" ht="15.75" customHeight="1">
      <c r="A247" s="2" t="s">
        <v>999</v>
      </c>
      <c r="B247" s="2" t="s">
        <v>309</v>
      </c>
      <c r="C247" s="2">
        <v>10808.0</v>
      </c>
      <c r="D247" s="2" t="s">
        <v>311</v>
      </c>
      <c r="E247" s="2">
        <v>17.0</v>
      </c>
      <c r="F247" s="4">
        <v>0.25900000333786</v>
      </c>
      <c r="G247" s="2">
        <v>36.0</v>
      </c>
      <c r="H247" s="4">
        <v>0.486999988555908</v>
      </c>
      <c r="I247" s="2">
        <v>27.0</v>
      </c>
      <c r="J247" s="4">
        <v>0.418000012636184</v>
      </c>
      <c r="K247" s="2">
        <v>152.0</v>
      </c>
    </row>
    <row r="248" ht="15.75" customHeight="1">
      <c r="A248" s="2" t="s">
        <v>1001</v>
      </c>
      <c r="B248" s="2" t="s">
        <v>182</v>
      </c>
      <c r="C248" s="2">
        <v>1642.0</v>
      </c>
      <c r="D248" s="2" t="s">
        <v>183</v>
      </c>
      <c r="E248" s="2">
        <v>13.0</v>
      </c>
      <c r="F248" s="4">
        <v>0.125</v>
      </c>
      <c r="G248" s="2">
        <v>39.0</v>
      </c>
      <c r="H248" s="4">
        <v>0.368999987840652</v>
      </c>
      <c r="I248" s="2">
        <v>29.0</v>
      </c>
      <c r="J248" s="4">
        <v>0.254000008106231</v>
      </c>
      <c r="K248" s="2">
        <v>130.0</v>
      </c>
    </row>
    <row r="249" ht="15.75" customHeight="1">
      <c r="A249" s="2" t="s">
        <v>1003</v>
      </c>
      <c r="B249" s="2" t="s">
        <v>268</v>
      </c>
      <c r="C249" s="2">
        <v>3308.0</v>
      </c>
      <c r="D249" s="2" t="s">
        <v>270</v>
      </c>
      <c r="E249" s="2">
        <v>26.0</v>
      </c>
      <c r="F249" s="4">
        <v>0.368999987840652</v>
      </c>
      <c r="G249" s="2">
        <v>40.0</v>
      </c>
      <c r="H249" s="4">
        <v>0.588999986648559</v>
      </c>
      <c r="I249" s="2">
        <v>40.0</v>
      </c>
      <c r="J249" s="4">
        <v>0.518999993801116</v>
      </c>
      <c r="K249" s="2">
        <v>156.0</v>
      </c>
    </row>
    <row r="250" ht="15.75" customHeight="1">
      <c r="A250" s="2" t="s">
        <v>1005</v>
      </c>
      <c r="B250" s="2" t="s">
        <v>290</v>
      </c>
      <c r="C250" s="2">
        <v>3312.0</v>
      </c>
      <c r="D250" s="2" t="s">
        <v>291</v>
      </c>
      <c r="E250" s="2">
        <v>32.0</v>
      </c>
      <c r="F250" s="4">
        <v>0.610000014305114</v>
      </c>
      <c r="G250" s="2">
        <v>40.0</v>
      </c>
      <c r="H250" s="4">
        <v>0.689000010490417</v>
      </c>
      <c r="I250" s="2">
        <v>36.0</v>
      </c>
      <c r="J250" s="4">
        <v>0.611000001430511</v>
      </c>
      <c r="K250" s="2">
        <v>214.0</v>
      </c>
    </row>
    <row r="251" ht="15.75" customHeight="1">
      <c r="A251" s="2" t="s">
        <v>1006</v>
      </c>
      <c r="B251" s="2" t="s">
        <v>76</v>
      </c>
      <c r="C251" s="2">
        <v>80210.0</v>
      </c>
      <c r="D251" s="2" t="s">
        <v>77</v>
      </c>
      <c r="E251" s="2">
        <v>29.0</v>
      </c>
      <c r="F251" s="4">
        <v>0.381000012159347</v>
      </c>
      <c r="G251" s="2">
        <v>42.0</v>
      </c>
      <c r="H251" s="4">
        <v>0.541999995708465</v>
      </c>
      <c r="I251" s="2">
        <v>47.0</v>
      </c>
      <c r="J251" s="4">
        <v>0.619000017642974</v>
      </c>
      <c r="K251" s="2"/>
    </row>
    <row r="252" ht="15.75" customHeight="1">
      <c r="A252" s="2" t="s">
        <v>1007</v>
      </c>
      <c r="B252" s="2" t="s">
        <v>94</v>
      </c>
      <c r="C252" s="2">
        <v>790.0</v>
      </c>
      <c r="D252" s="2" t="s">
        <v>95</v>
      </c>
      <c r="E252" s="2">
        <v>3.0</v>
      </c>
      <c r="F252" s="4">
        <v>0.0148000000044703</v>
      </c>
      <c r="G252" s="2">
        <v>43.0</v>
      </c>
      <c r="H252" s="4">
        <v>0.246999993920326</v>
      </c>
      <c r="I252" s="2">
        <v>32.0</v>
      </c>
      <c r="J252" s="4">
        <v>0.197999998927116</v>
      </c>
      <c r="K252" s="2">
        <v>138.0</v>
      </c>
    </row>
    <row r="253" ht="15.75" customHeight="1">
      <c r="A253" s="2" t="s">
        <v>1009</v>
      </c>
      <c r="B253" s="2" t="s">
        <v>16</v>
      </c>
      <c r="C253" s="2">
        <v>31.0</v>
      </c>
      <c r="D253" s="2" t="s">
        <v>21</v>
      </c>
      <c r="E253" s="2">
        <v>19.0</v>
      </c>
      <c r="F253" s="4">
        <v>0.0992999970912933</v>
      </c>
      <c r="G253" s="2">
        <v>48.0</v>
      </c>
      <c r="H253" s="4">
        <v>0.246000006794929</v>
      </c>
      <c r="I253" s="2">
        <v>75.0</v>
      </c>
      <c r="J253" s="4">
        <v>0.365000009536743</v>
      </c>
      <c r="K253" s="2">
        <v>176.0</v>
      </c>
    </row>
    <row r="254" ht="15.75" customHeight="1">
      <c r="A254" s="2" t="s">
        <v>1010</v>
      </c>
      <c r="B254" s="2" t="s">
        <v>279</v>
      </c>
      <c r="C254" s="2">
        <v>3309.0</v>
      </c>
      <c r="D254" s="2" t="s">
        <v>280</v>
      </c>
      <c r="E254" s="2">
        <v>40.0</v>
      </c>
      <c r="F254" s="4">
        <v>0.592999994754791</v>
      </c>
      <c r="G254" s="2">
        <v>49.0</v>
      </c>
      <c r="H254" s="4">
        <v>0.643999993801116</v>
      </c>
      <c r="I254" s="2">
        <v>50.0</v>
      </c>
      <c r="J254" s="4">
        <v>0.640999972820282</v>
      </c>
      <c r="K254" s="2">
        <v>208.0</v>
      </c>
    </row>
    <row r="255" ht="15.75" customHeight="1">
      <c r="A255" s="2" t="s">
        <v>1011</v>
      </c>
      <c r="B255" s="2" t="s">
        <v>294</v>
      </c>
      <c r="C255" s="2">
        <v>3313.0</v>
      </c>
      <c r="D255" s="2" t="s">
        <v>297</v>
      </c>
      <c r="E255" s="2">
        <v>44.0</v>
      </c>
      <c r="F255" s="4">
        <v>0.550999999046325</v>
      </c>
      <c r="G255" s="2">
        <v>51.0</v>
      </c>
      <c r="H255" s="4">
        <v>0.666999995708465</v>
      </c>
      <c r="I255" s="2">
        <v>56.0</v>
      </c>
      <c r="J255" s="4">
        <v>0.666000008583068</v>
      </c>
      <c r="K255" s="2">
        <v>203.0</v>
      </c>
    </row>
    <row r="256" ht="15.75" customHeight="1">
      <c r="A256" s="2" t="s">
        <v>1013</v>
      </c>
      <c r="B256" s="2" t="s">
        <v>613</v>
      </c>
      <c r="C256" s="2">
        <v>8239.0</v>
      </c>
      <c r="D256" s="2" t="s">
        <v>614</v>
      </c>
      <c r="E256" s="2">
        <v>60.0</v>
      </c>
      <c r="F256" s="4">
        <v>0.252999991178512</v>
      </c>
      <c r="G256" s="2">
        <v>95.0</v>
      </c>
      <c r="H256" s="4">
        <v>0.381000012159347</v>
      </c>
      <c r="I256" s="2">
        <v>81.0</v>
      </c>
      <c r="J256" s="4">
        <v>0.310999989509582</v>
      </c>
      <c r="K256" s="2">
        <v>56.0</v>
      </c>
    </row>
    <row r="257" ht="15.75" customHeight="1">
      <c r="A257" s="2" t="s">
        <v>1015</v>
      </c>
      <c r="B257" s="2" t="s">
        <v>1016</v>
      </c>
      <c r="C257" s="2">
        <v>3303.0</v>
      </c>
      <c r="D257" s="2" t="s">
        <v>1018</v>
      </c>
      <c r="E257" s="2">
        <v>106.0</v>
      </c>
      <c r="F257" s="4">
        <v>0.726999998092651</v>
      </c>
      <c r="G257" s="2">
        <v>118.0</v>
      </c>
      <c r="H257" s="4">
        <v>0.841000020503997</v>
      </c>
      <c r="I257" s="2">
        <v>118.0</v>
      </c>
      <c r="J257" s="4">
        <v>0.707000017166137</v>
      </c>
      <c r="K257" s="2">
        <v>214.0</v>
      </c>
    </row>
    <row r="258" ht="15.75" customHeight="1">
      <c r="A258" s="2" t="s">
        <v>1019</v>
      </c>
      <c r="B258" s="2" t="s">
        <v>251</v>
      </c>
      <c r="C258" s="2">
        <v>3304.0</v>
      </c>
      <c r="D258" s="2" t="s">
        <v>1018</v>
      </c>
      <c r="E258" s="2">
        <v>106.0</v>
      </c>
      <c r="F258" s="4">
        <v>0.726999998092651</v>
      </c>
      <c r="G258" s="2">
        <v>118.0</v>
      </c>
      <c r="H258" s="4">
        <v>0.841000020503997</v>
      </c>
      <c r="I258" s="2">
        <v>118.0</v>
      </c>
      <c r="J258" s="4">
        <v>0.707000017166137</v>
      </c>
      <c r="K258" s="2">
        <v>214.0</v>
      </c>
    </row>
    <row r="259" ht="15.75" customHeight="1">
      <c r="A259" s="2" t="s">
        <v>1021</v>
      </c>
      <c r="B259" s="2" t="s">
        <v>554</v>
      </c>
      <c r="C259" s="2">
        <v>23116.0</v>
      </c>
      <c r="D259" s="2" t="s">
        <v>555</v>
      </c>
      <c r="E259" s="2">
        <v>151.0</v>
      </c>
      <c r="F259" s="4">
        <v>0.708000004291534</v>
      </c>
      <c r="G259" s="2">
        <v>186.0</v>
      </c>
      <c r="H259" s="4">
        <v>0.861000001430511</v>
      </c>
      <c r="I259" s="2">
        <v>183.0</v>
      </c>
      <c r="J259" s="4">
        <v>0.820999979972839</v>
      </c>
      <c r="K259" s="2"/>
    </row>
    <row r="260" ht="15.75" customHeight="1">
      <c r="A260" s="2" t="s">
        <v>1023</v>
      </c>
      <c r="B260" s="2" t="s">
        <v>61</v>
      </c>
      <c r="C260" s="2">
        <v>302.0</v>
      </c>
      <c r="D260" s="2" t="s">
        <v>64</v>
      </c>
      <c r="E260" s="2">
        <v>2.0</v>
      </c>
      <c r="F260" s="4">
        <v>0.0531000010669231</v>
      </c>
      <c r="G260" s="2"/>
      <c r="H260" s="4"/>
      <c r="I260" s="2"/>
      <c r="J260" s="4"/>
      <c r="K260" s="2">
        <v>89.0</v>
      </c>
    </row>
    <row r="261" ht="15.75" customHeight="1">
      <c r="A261" s="2" t="s">
        <v>1024</v>
      </c>
      <c r="B261" s="2" t="s">
        <v>1025</v>
      </c>
      <c r="C261" s="2">
        <v>10239.0</v>
      </c>
      <c r="D261" s="2" t="s">
        <v>1026</v>
      </c>
      <c r="E261" s="2"/>
      <c r="F261" s="4"/>
      <c r="G261" s="2"/>
      <c r="H261" s="4"/>
      <c r="I261" s="2">
        <v>2.0</v>
      </c>
      <c r="J261" s="4">
        <v>0.0983999967575073</v>
      </c>
      <c r="K261" s="2"/>
    </row>
    <row r="262" ht="15.75" customHeight="1">
      <c r="A262" s="2" t="s">
        <v>1027</v>
      </c>
      <c r="B262" s="2" t="s">
        <v>1029</v>
      </c>
      <c r="C262" s="2">
        <v>498.0</v>
      </c>
      <c r="D262" s="2" t="s">
        <v>1030</v>
      </c>
      <c r="E262" s="2"/>
      <c r="F262" s="4"/>
      <c r="G262" s="2"/>
      <c r="H262" s="4"/>
      <c r="I262" s="2">
        <v>2.0</v>
      </c>
      <c r="J262" s="4">
        <v>0.0542000010609626</v>
      </c>
      <c r="K262" s="2">
        <v>135.0</v>
      </c>
    </row>
    <row r="263" ht="15.75" customHeight="1">
      <c r="A263" s="2" t="s">
        <v>1031</v>
      </c>
      <c r="B263" s="2" t="s">
        <v>1032</v>
      </c>
      <c r="C263" s="2">
        <v>1.00129271E8</v>
      </c>
      <c r="D263" s="2" t="s">
        <v>1033</v>
      </c>
      <c r="E263" s="2"/>
      <c r="F263" s="4"/>
      <c r="G263" s="2"/>
      <c r="H263" s="4"/>
      <c r="I263" s="2">
        <v>2.0</v>
      </c>
      <c r="J263" s="4">
        <v>0.0359999984502792</v>
      </c>
      <c r="K263" s="2">
        <v>71.0</v>
      </c>
    </row>
    <row r="264" ht="15.75" customHeight="1">
      <c r="A264" s="2" t="s">
        <v>1035</v>
      </c>
      <c r="B264" s="2" t="s">
        <v>103</v>
      </c>
      <c r="C264" s="2">
        <v>23581.0</v>
      </c>
      <c r="D264" s="2" t="s">
        <v>106</v>
      </c>
      <c r="E264" s="2">
        <v>5.0</v>
      </c>
      <c r="F264" s="4">
        <v>0.252000004053115</v>
      </c>
      <c r="G264" s="2"/>
      <c r="H264" s="4"/>
      <c r="I264" s="2">
        <v>2.0</v>
      </c>
      <c r="J264" s="4">
        <v>0.0908999964594841</v>
      </c>
      <c r="K264" s="2">
        <v>113.0</v>
      </c>
    </row>
    <row r="265" ht="15.75" customHeight="1">
      <c r="A265" s="2" t="s">
        <v>1036</v>
      </c>
      <c r="B265" s="2" t="s">
        <v>1037</v>
      </c>
      <c r="C265" s="2">
        <v>1213.0</v>
      </c>
      <c r="D265" s="2" t="s">
        <v>1038</v>
      </c>
      <c r="E265" s="2"/>
      <c r="F265" s="4"/>
      <c r="G265" s="2"/>
      <c r="H265" s="4"/>
      <c r="I265" s="2">
        <v>2.0</v>
      </c>
      <c r="J265" s="4">
        <v>0.0125000001862645</v>
      </c>
      <c r="K265" s="2">
        <v>17.0</v>
      </c>
    </row>
    <row r="266" ht="15.75" customHeight="1">
      <c r="A266" s="2" t="s">
        <v>1040</v>
      </c>
      <c r="B266" s="2" t="s">
        <v>175</v>
      </c>
      <c r="C266" s="2">
        <v>1475.0</v>
      </c>
      <c r="D266" s="2" t="s">
        <v>177</v>
      </c>
      <c r="E266" s="2">
        <v>5.0</v>
      </c>
      <c r="F266" s="4">
        <v>0.592000007629394</v>
      </c>
      <c r="G266" s="2"/>
      <c r="H266" s="4"/>
      <c r="I266" s="2">
        <v>2.0</v>
      </c>
      <c r="J266" s="4">
        <v>0.264999985694885</v>
      </c>
      <c r="K266" s="2">
        <v>104.0</v>
      </c>
    </row>
    <row r="267" ht="15.75" customHeight="1">
      <c r="A267" s="2" t="s">
        <v>1041</v>
      </c>
      <c r="B267" s="2" t="s">
        <v>1042</v>
      </c>
      <c r="C267" s="2">
        <v>1509.0</v>
      </c>
      <c r="D267" s="2" t="s">
        <v>1043</v>
      </c>
      <c r="E267" s="2"/>
      <c r="F267" s="4"/>
      <c r="G267" s="2"/>
      <c r="H267" s="4"/>
      <c r="I267" s="2">
        <v>3.0</v>
      </c>
      <c r="J267" s="4">
        <v>0.0728000029921531</v>
      </c>
      <c r="K267" s="2">
        <v>60.0</v>
      </c>
    </row>
    <row r="268" ht="15.75" customHeight="1">
      <c r="A268" s="2" t="s">
        <v>1044</v>
      </c>
      <c r="B268" s="2" t="s">
        <v>1045</v>
      </c>
      <c r="C268" s="2">
        <v>23191.0</v>
      </c>
      <c r="D268" s="2" t="s">
        <v>1046</v>
      </c>
      <c r="E268" s="2"/>
      <c r="F268" s="4"/>
      <c r="G268" s="2"/>
      <c r="H268" s="4"/>
      <c r="I268" s="2">
        <v>3.0</v>
      </c>
      <c r="J268" s="4">
        <v>0.0239000003784894</v>
      </c>
      <c r="K268" s="2">
        <v>6.0</v>
      </c>
    </row>
    <row r="269" ht="15.75" customHeight="1">
      <c r="A269" s="2" t="s">
        <v>1047</v>
      </c>
      <c r="B269" s="2" t="s">
        <v>1048</v>
      </c>
      <c r="C269" s="2">
        <v>117159.0</v>
      </c>
      <c r="D269" s="2" t="s">
        <v>1049</v>
      </c>
      <c r="E269" s="2"/>
      <c r="F269" s="4"/>
      <c r="G269" s="2"/>
      <c r="H269" s="4"/>
      <c r="I269" s="2">
        <v>2.0</v>
      </c>
      <c r="J269" s="4">
        <v>0.200000002980232</v>
      </c>
      <c r="K269" s="2">
        <v>160.0</v>
      </c>
    </row>
    <row r="270" ht="15.75" customHeight="1">
      <c r="A270" s="2" t="s">
        <v>1050</v>
      </c>
      <c r="B270" s="2" t="s">
        <v>1051</v>
      </c>
      <c r="C270" s="2">
        <v>10540.0</v>
      </c>
      <c r="D270" s="2" t="s">
        <v>1052</v>
      </c>
      <c r="E270" s="2"/>
      <c r="F270" s="4"/>
      <c r="G270" s="2"/>
      <c r="H270" s="4"/>
      <c r="I270" s="2">
        <v>2.0</v>
      </c>
      <c r="J270" s="4">
        <v>0.0772999972105026</v>
      </c>
      <c r="K270" s="2">
        <v>14.0</v>
      </c>
    </row>
    <row r="271" ht="15.75" customHeight="1">
      <c r="A271" s="2" t="s">
        <v>1053</v>
      </c>
      <c r="B271" s="2" t="s">
        <v>1054</v>
      </c>
      <c r="C271" s="2">
        <v>25981.0</v>
      </c>
      <c r="D271" s="2" t="s">
        <v>1055</v>
      </c>
      <c r="E271" s="2"/>
      <c r="F271" s="4"/>
      <c r="G271" s="2"/>
      <c r="H271" s="4"/>
      <c r="I271" s="2">
        <v>2.0</v>
      </c>
      <c r="J271" s="4">
        <v>0.00230999989435076</v>
      </c>
      <c r="K271" s="2">
        <v>14.0</v>
      </c>
    </row>
    <row r="272" ht="15.75" customHeight="1">
      <c r="A272" s="2" t="s">
        <v>1057</v>
      </c>
      <c r="B272" s="2" t="s">
        <v>1058</v>
      </c>
      <c r="C272" s="2">
        <v>1823.0</v>
      </c>
      <c r="D272" s="2" t="s">
        <v>1059</v>
      </c>
      <c r="E272" s="2"/>
      <c r="F272" s="4"/>
      <c r="G272" s="2"/>
      <c r="H272" s="4"/>
      <c r="I272" s="2">
        <v>2.0</v>
      </c>
      <c r="J272" s="4">
        <v>0.0280000008642673</v>
      </c>
      <c r="K272" s="2">
        <v>124.0</v>
      </c>
    </row>
    <row r="273" ht="15.75" customHeight="1">
      <c r="A273" s="2" t="s">
        <v>1060</v>
      </c>
      <c r="B273" s="2" t="s">
        <v>194</v>
      </c>
      <c r="C273" s="2">
        <v>1828.0</v>
      </c>
      <c r="D273" s="2" t="s">
        <v>195</v>
      </c>
      <c r="E273" s="2">
        <v>3.0</v>
      </c>
      <c r="F273" s="4">
        <v>0.0381000004708766</v>
      </c>
      <c r="G273" s="2"/>
      <c r="H273" s="4"/>
      <c r="I273" s="2">
        <v>6.0</v>
      </c>
      <c r="J273" s="4">
        <v>0.0847999975085258</v>
      </c>
      <c r="K273" s="2">
        <v>138.0</v>
      </c>
    </row>
    <row r="274" ht="15.75" customHeight="1">
      <c r="A274" s="2" t="s">
        <v>1061</v>
      </c>
      <c r="B274" s="2" t="s">
        <v>200</v>
      </c>
      <c r="C274" s="2">
        <v>1832.0</v>
      </c>
      <c r="D274" s="2" t="s">
        <v>201</v>
      </c>
      <c r="E274" s="2">
        <v>7.0</v>
      </c>
      <c r="F274" s="4">
        <v>0.0251000002026557</v>
      </c>
      <c r="G274" s="2"/>
      <c r="H274" s="4"/>
      <c r="I274" s="2">
        <v>9.0</v>
      </c>
      <c r="J274" s="4">
        <v>0.0359000004827976</v>
      </c>
      <c r="K274" s="2">
        <v>136.0</v>
      </c>
    </row>
    <row r="275" ht="15.75" customHeight="1">
      <c r="A275" s="2" t="s">
        <v>1063</v>
      </c>
      <c r="B275" s="2" t="s">
        <v>1064</v>
      </c>
      <c r="C275" s="2">
        <v>1915.0</v>
      </c>
      <c r="D275" s="2" t="s">
        <v>1065</v>
      </c>
      <c r="E275" s="2"/>
      <c r="F275" s="4"/>
      <c r="G275" s="2"/>
      <c r="H275" s="4"/>
      <c r="I275" s="2">
        <v>6.0</v>
      </c>
      <c r="J275" s="4">
        <v>0.138999998569488</v>
      </c>
      <c r="K275" s="2">
        <v>195.0</v>
      </c>
    </row>
    <row r="276" ht="15.75" customHeight="1">
      <c r="A276" s="2" t="s">
        <v>1067</v>
      </c>
      <c r="B276" s="2" t="s">
        <v>1068</v>
      </c>
      <c r="C276" s="2">
        <v>8661.0</v>
      </c>
      <c r="D276" s="2" t="s">
        <v>1069</v>
      </c>
      <c r="E276" s="2"/>
      <c r="F276" s="4"/>
      <c r="G276" s="2"/>
      <c r="H276" s="4"/>
      <c r="I276" s="2">
        <v>2.0</v>
      </c>
      <c r="J276" s="4">
        <v>0.0122999995946884</v>
      </c>
      <c r="K276" s="2">
        <v>6.0</v>
      </c>
    </row>
    <row r="277" ht="15.75" customHeight="1">
      <c r="A277" s="2" t="s">
        <v>1070</v>
      </c>
      <c r="B277" s="2" t="s">
        <v>1071</v>
      </c>
      <c r="C277" s="2">
        <v>2058.0</v>
      </c>
      <c r="D277" s="2" t="s">
        <v>1072</v>
      </c>
      <c r="E277" s="2"/>
      <c r="F277" s="4"/>
      <c r="G277" s="2"/>
      <c r="H277" s="4"/>
      <c r="I277" s="2">
        <v>2.0</v>
      </c>
      <c r="J277" s="4">
        <v>0.0105999996885657</v>
      </c>
      <c r="K277" s="2">
        <v>12.0</v>
      </c>
    </row>
    <row r="278" ht="15.75" customHeight="1">
      <c r="A278" s="2" t="s">
        <v>1074</v>
      </c>
      <c r="B278" s="2" t="s">
        <v>1075</v>
      </c>
      <c r="C278" s="2">
        <v>2312.0</v>
      </c>
      <c r="D278" s="2" t="s">
        <v>1076</v>
      </c>
      <c r="E278" s="2"/>
      <c r="F278" s="4"/>
      <c r="G278" s="2"/>
      <c r="H278" s="4"/>
      <c r="I278" s="2">
        <v>2.0</v>
      </c>
      <c r="J278" s="4">
        <v>0.00197000009939074</v>
      </c>
      <c r="K278" s="2">
        <v>123.0</v>
      </c>
    </row>
    <row r="279" ht="15.75" customHeight="1">
      <c r="A279" s="2" t="s">
        <v>1077</v>
      </c>
      <c r="B279" s="2" t="s">
        <v>224</v>
      </c>
      <c r="C279" s="2">
        <v>388698.0</v>
      </c>
      <c r="D279" s="2" t="s">
        <v>225</v>
      </c>
      <c r="E279" s="2">
        <v>7.0</v>
      </c>
      <c r="F279" s="4">
        <v>0.032999999821186</v>
      </c>
      <c r="G279" s="2"/>
      <c r="H279" s="4"/>
      <c r="I279" s="2">
        <v>6.0</v>
      </c>
      <c r="J279" s="4">
        <v>0.0318000018596649</v>
      </c>
      <c r="K279" s="2">
        <v>165.0</v>
      </c>
    </row>
    <row r="280" ht="15.75" customHeight="1">
      <c r="A280" s="2" t="s">
        <v>1078</v>
      </c>
      <c r="B280" s="2" t="s">
        <v>230</v>
      </c>
      <c r="C280" s="2">
        <v>2597.0</v>
      </c>
      <c r="D280" s="2" t="s">
        <v>231</v>
      </c>
      <c r="E280" s="2">
        <v>4.0</v>
      </c>
      <c r="F280" s="4">
        <v>0.109999999403953</v>
      </c>
      <c r="G280" s="2"/>
      <c r="H280" s="4"/>
      <c r="I280" s="2">
        <v>5.0</v>
      </c>
      <c r="J280" s="4">
        <v>0.158000007271766</v>
      </c>
      <c r="K280" s="2">
        <v>147.0</v>
      </c>
    </row>
    <row r="281" ht="15.75" customHeight="1">
      <c r="A281" s="2" t="s">
        <v>1080</v>
      </c>
      <c r="B281" s="2" t="s">
        <v>1081</v>
      </c>
      <c r="C281" s="2">
        <v>10456.0</v>
      </c>
      <c r="D281" s="2" t="s">
        <v>1082</v>
      </c>
      <c r="E281" s="2"/>
      <c r="F281" s="4"/>
      <c r="G281" s="2"/>
      <c r="H281" s="4"/>
      <c r="I281" s="2">
        <v>2.0</v>
      </c>
      <c r="J281" s="4">
        <v>0.0753000006079673</v>
      </c>
      <c r="K281" s="2">
        <v>84.0</v>
      </c>
    </row>
    <row r="282" ht="15.75" customHeight="1">
      <c r="A282" s="2" t="s">
        <v>1084</v>
      </c>
      <c r="B282" s="2" t="s">
        <v>1085</v>
      </c>
      <c r="C282" s="2">
        <v>8359.0</v>
      </c>
      <c r="D282" s="2" t="s">
        <v>1086</v>
      </c>
      <c r="E282" s="2"/>
      <c r="F282" s="4"/>
      <c r="G282" s="2"/>
      <c r="H282" s="4"/>
      <c r="I282" s="2">
        <v>2.0</v>
      </c>
      <c r="J282" s="4">
        <v>0.194000005722045</v>
      </c>
      <c r="K282" s="2">
        <v>82.0</v>
      </c>
    </row>
    <row r="283" ht="15.75" customHeight="1">
      <c r="A283" s="2" t="s">
        <v>1088</v>
      </c>
      <c r="B283" s="2" t="s">
        <v>1089</v>
      </c>
      <c r="C283" s="2">
        <v>8338.0</v>
      </c>
      <c r="D283" s="2" t="s">
        <v>1090</v>
      </c>
      <c r="E283" s="2"/>
      <c r="F283" s="4"/>
      <c r="G283" s="2"/>
      <c r="H283" s="4"/>
      <c r="I283" s="2">
        <v>2.0</v>
      </c>
      <c r="J283" s="4">
        <v>0.202000007033348</v>
      </c>
      <c r="K283" s="2"/>
    </row>
    <row r="284" ht="15.75" customHeight="1">
      <c r="A284" s="2" t="s">
        <v>1092</v>
      </c>
      <c r="B284" s="2" t="s">
        <v>258</v>
      </c>
      <c r="C284" s="2">
        <v>3305.0</v>
      </c>
      <c r="D284" s="2" t="s">
        <v>259</v>
      </c>
      <c r="E284" s="2">
        <v>2.0</v>
      </c>
      <c r="F284" s="4">
        <v>0.340000003576278</v>
      </c>
      <c r="G284" s="2"/>
      <c r="H284" s="4"/>
      <c r="I284" s="2">
        <v>2.0</v>
      </c>
      <c r="J284" s="4">
        <v>0.337000012397766</v>
      </c>
      <c r="K284" s="2">
        <v>64.0</v>
      </c>
    </row>
    <row r="285" ht="15.75" customHeight="1">
      <c r="A285" s="2" t="s">
        <v>1093</v>
      </c>
      <c r="B285" s="2" t="s">
        <v>1094</v>
      </c>
      <c r="C285" s="2">
        <v>10527.0</v>
      </c>
      <c r="D285" s="2" t="s">
        <v>1095</v>
      </c>
      <c r="E285" s="2"/>
      <c r="F285" s="4"/>
      <c r="G285" s="2"/>
      <c r="H285" s="4"/>
      <c r="I285" s="2">
        <v>2.0</v>
      </c>
      <c r="J285" s="4">
        <v>0.0288999993354082</v>
      </c>
      <c r="K285" s="2">
        <v>16.0</v>
      </c>
    </row>
    <row r="286" ht="15.75" customHeight="1">
      <c r="A286" s="2" t="s">
        <v>1097</v>
      </c>
      <c r="B286" s="2" t="s">
        <v>1098</v>
      </c>
      <c r="C286" s="2">
        <v>3728.0</v>
      </c>
      <c r="D286" s="2" t="s">
        <v>1099</v>
      </c>
      <c r="E286" s="2"/>
      <c r="F286" s="4"/>
      <c r="G286" s="2"/>
      <c r="H286" s="4"/>
      <c r="I286" s="2">
        <v>5.0</v>
      </c>
      <c r="J286" s="4">
        <v>0.0926000028848648</v>
      </c>
      <c r="K286" s="2">
        <v>122.0</v>
      </c>
    </row>
    <row r="287" ht="15.75" customHeight="1">
      <c r="A287" s="2" t="s">
        <v>1100</v>
      </c>
      <c r="B287" s="2" t="s">
        <v>1101</v>
      </c>
      <c r="C287" s="2">
        <v>3832.0</v>
      </c>
      <c r="D287" s="2" t="s">
        <v>1103</v>
      </c>
      <c r="E287" s="2"/>
      <c r="F287" s="4"/>
      <c r="G287" s="2"/>
      <c r="H287" s="4"/>
      <c r="I287" s="2">
        <v>2.0</v>
      </c>
      <c r="J287" s="4">
        <v>0.0264999996870756</v>
      </c>
      <c r="K287" s="2">
        <v>20.0</v>
      </c>
    </row>
    <row r="288" ht="15.75" customHeight="1">
      <c r="A288" s="2" t="s">
        <v>1104</v>
      </c>
      <c r="B288" s="2" t="s">
        <v>328</v>
      </c>
      <c r="C288" s="2">
        <v>448834.0</v>
      </c>
      <c r="D288" s="2" t="s">
        <v>331</v>
      </c>
      <c r="E288" s="2">
        <v>2.0</v>
      </c>
      <c r="F288" s="4">
        <v>0.0310999993234872</v>
      </c>
      <c r="G288" s="2"/>
      <c r="H288" s="4"/>
      <c r="I288" s="2">
        <v>3.0</v>
      </c>
      <c r="J288" s="4">
        <v>0.0500999987125396</v>
      </c>
      <c r="K288" s="2">
        <v>149.0</v>
      </c>
    </row>
    <row r="289" ht="15.75" customHeight="1">
      <c r="A289" s="2" t="s">
        <v>1106</v>
      </c>
      <c r="B289" s="2" t="s">
        <v>358</v>
      </c>
      <c r="C289" s="2">
        <v>3868.0</v>
      </c>
      <c r="D289" s="2" t="s">
        <v>359</v>
      </c>
      <c r="E289" s="2">
        <v>5.0</v>
      </c>
      <c r="F289" s="4">
        <v>0.303999990224838</v>
      </c>
      <c r="G289" s="2"/>
      <c r="H289" s="4"/>
      <c r="I289" s="2">
        <v>10.0</v>
      </c>
      <c r="J289" s="4">
        <v>0.444000005722045</v>
      </c>
      <c r="K289" s="2">
        <v>159.0</v>
      </c>
    </row>
    <row r="290" ht="15.75" customHeight="1">
      <c r="A290" s="2" t="s">
        <v>1107</v>
      </c>
      <c r="B290" s="2" t="s">
        <v>364</v>
      </c>
      <c r="C290" s="2">
        <v>3872.0</v>
      </c>
      <c r="D290" s="2" t="s">
        <v>367</v>
      </c>
      <c r="E290" s="2">
        <v>2.0</v>
      </c>
      <c r="F290" s="4">
        <v>0.236000001430511</v>
      </c>
      <c r="G290" s="2"/>
      <c r="H290" s="4"/>
      <c r="I290" s="2">
        <v>5.0</v>
      </c>
      <c r="J290" s="4">
        <v>0.282000005245208</v>
      </c>
      <c r="K290" s="2">
        <v>143.0</v>
      </c>
    </row>
    <row r="291" ht="15.75" customHeight="1">
      <c r="A291" s="2" t="s">
        <v>1108</v>
      </c>
      <c r="B291" s="2" t="s">
        <v>389</v>
      </c>
      <c r="C291" s="2">
        <v>3853.0</v>
      </c>
      <c r="D291" s="2" t="s">
        <v>391</v>
      </c>
      <c r="E291" s="2">
        <v>6.0</v>
      </c>
      <c r="F291" s="4">
        <v>0.298000007867813</v>
      </c>
      <c r="G291" s="2"/>
      <c r="H291" s="4"/>
      <c r="I291" s="2">
        <v>6.0</v>
      </c>
      <c r="J291" s="4">
        <v>0.32600000500679</v>
      </c>
      <c r="K291" s="2">
        <v>171.0</v>
      </c>
    </row>
    <row r="292" ht="15.75" customHeight="1">
      <c r="A292" s="2" t="s">
        <v>1110</v>
      </c>
      <c r="B292" s="2" t="s">
        <v>397</v>
      </c>
      <c r="C292" s="2">
        <v>374454.0</v>
      </c>
      <c r="D292" s="2" t="s">
        <v>398</v>
      </c>
      <c r="E292" s="2">
        <v>3.0</v>
      </c>
      <c r="F292" s="4">
        <v>0.101999998092651</v>
      </c>
      <c r="G292" s="2"/>
      <c r="H292" s="4"/>
      <c r="I292" s="2">
        <v>5.0</v>
      </c>
      <c r="J292" s="4">
        <v>0.140000000596046</v>
      </c>
      <c r="K292" s="2">
        <v>150.0</v>
      </c>
    </row>
    <row r="293" ht="15.75" customHeight="1">
      <c r="A293" s="2" t="s">
        <v>1112</v>
      </c>
      <c r="B293" s="2" t="s">
        <v>405</v>
      </c>
      <c r="C293" s="2">
        <v>196374.0</v>
      </c>
      <c r="D293" s="2" t="s">
        <v>407</v>
      </c>
      <c r="E293" s="2">
        <v>2.0</v>
      </c>
      <c r="F293" s="4">
        <v>0.0441999994218349</v>
      </c>
      <c r="G293" s="2"/>
      <c r="H293" s="4"/>
      <c r="I293" s="2">
        <v>4.0</v>
      </c>
      <c r="J293" s="4">
        <v>0.112999998033046</v>
      </c>
      <c r="K293" s="2">
        <v>104.0</v>
      </c>
    </row>
    <row r="294" ht="15.75" customHeight="1">
      <c r="A294" s="2" t="s">
        <v>1114</v>
      </c>
      <c r="B294" s="2" t="s">
        <v>1115</v>
      </c>
      <c r="C294" s="2">
        <v>144501.0</v>
      </c>
      <c r="D294" s="2" t="s">
        <v>1116</v>
      </c>
      <c r="E294" s="2"/>
      <c r="F294" s="4"/>
      <c r="G294" s="2"/>
      <c r="H294" s="4"/>
      <c r="I294" s="2">
        <v>2.0</v>
      </c>
      <c r="J294" s="4">
        <v>0.0597000010311603</v>
      </c>
      <c r="K294" s="2">
        <v>52.0</v>
      </c>
    </row>
    <row r="295" ht="15.75" customHeight="1">
      <c r="A295" s="2" t="s">
        <v>1117</v>
      </c>
      <c r="B295" s="2" t="s">
        <v>1118</v>
      </c>
      <c r="C295" s="2">
        <v>3963.0</v>
      </c>
      <c r="D295" s="2" t="s">
        <v>414</v>
      </c>
      <c r="E295" s="2">
        <v>2.0</v>
      </c>
      <c r="F295" s="4">
        <v>0.184000000357627</v>
      </c>
      <c r="G295" s="2"/>
      <c r="H295" s="4"/>
      <c r="I295" s="2"/>
      <c r="J295" s="4"/>
      <c r="K295" s="2">
        <v>41.0</v>
      </c>
    </row>
    <row r="296" ht="15.75" customHeight="1">
      <c r="A296" s="2" t="s">
        <v>1120</v>
      </c>
      <c r="B296" s="2" t="s">
        <v>1121</v>
      </c>
      <c r="C296" s="2">
        <v>64087.0</v>
      </c>
      <c r="D296" s="2" t="s">
        <v>1122</v>
      </c>
      <c r="E296" s="2"/>
      <c r="F296" s="4"/>
      <c r="G296" s="2"/>
      <c r="H296" s="4"/>
      <c r="I296" s="2">
        <v>2.0</v>
      </c>
      <c r="J296" s="4">
        <v>0.0480000004172325</v>
      </c>
      <c r="K296" s="2">
        <v>16.0</v>
      </c>
    </row>
    <row r="297" ht="15.75" customHeight="1">
      <c r="A297" s="2" t="s">
        <v>1124</v>
      </c>
      <c r="B297" s="2" t="s">
        <v>1125</v>
      </c>
      <c r="C297" s="2">
        <v>4691.0</v>
      </c>
      <c r="D297" s="2" t="s">
        <v>1126</v>
      </c>
      <c r="E297" s="2"/>
      <c r="F297" s="4"/>
      <c r="G297" s="2"/>
      <c r="H297" s="4"/>
      <c r="I297" s="2">
        <v>2.0</v>
      </c>
      <c r="J297" s="4">
        <v>0.0267999991774559</v>
      </c>
      <c r="K297" s="2">
        <v>60.0</v>
      </c>
    </row>
    <row r="298" ht="15.75" customHeight="1">
      <c r="A298" s="2" t="s">
        <v>1127</v>
      </c>
      <c r="B298" s="2" t="s">
        <v>1128</v>
      </c>
      <c r="C298" s="2">
        <v>4697.0</v>
      </c>
      <c r="D298" s="2" t="s">
        <v>1129</v>
      </c>
      <c r="E298" s="2"/>
      <c r="F298" s="4"/>
      <c r="G298" s="2"/>
      <c r="H298" s="4"/>
      <c r="I298" s="2">
        <v>2.0</v>
      </c>
      <c r="J298" s="4">
        <v>0.222000002861022</v>
      </c>
      <c r="K298" s="2">
        <v>94.0</v>
      </c>
    </row>
    <row r="299" ht="15.75" customHeight="1">
      <c r="A299" s="2" t="s">
        <v>1130</v>
      </c>
      <c r="B299" s="2" t="s">
        <v>1131</v>
      </c>
      <c r="C299" s="2">
        <v>4831.0</v>
      </c>
      <c r="D299" s="2" t="s">
        <v>1132</v>
      </c>
      <c r="E299" s="2"/>
      <c r="F299" s="4"/>
      <c r="G299" s="2"/>
      <c r="H299" s="4"/>
      <c r="I299" s="2">
        <v>2.0</v>
      </c>
      <c r="J299" s="4">
        <v>0.210999995470047</v>
      </c>
      <c r="K299" s="2">
        <v>72.0</v>
      </c>
    </row>
    <row r="300" ht="15.75" customHeight="1">
      <c r="A300" s="2" t="s">
        <v>1133</v>
      </c>
      <c r="B300" s="2" t="s">
        <v>1134</v>
      </c>
      <c r="C300" s="2">
        <v>5304.0</v>
      </c>
      <c r="D300" s="2" t="s">
        <v>1135</v>
      </c>
      <c r="E300" s="2"/>
      <c r="F300" s="4"/>
      <c r="G300" s="2"/>
      <c r="H300" s="4"/>
      <c r="I300" s="2">
        <v>3.0</v>
      </c>
      <c r="J300" s="4">
        <v>0.266999989748001</v>
      </c>
      <c r="K300" s="2">
        <v>102.0</v>
      </c>
    </row>
    <row r="301" ht="15.75" customHeight="1">
      <c r="A301" s="2" t="s">
        <v>1137</v>
      </c>
      <c r="B301" s="2" t="s">
        <v>1138</v>
      </c>
      <c r="C301" s="2">
        <v>5351.0</v>
      </c>
      <c r="D301" s="2" t="s">
        <v>1139</v>
      </c>
      <c r="E301" s="2"/>
      <c r="F301" s="4"/>
      <c r="G301" s="2"/>
      <c r="H301" s="4"/>
      <c r="I301" s="2">
        <v>2.0</v>
      </c>
      <c r="J301" s="4">
        <v>0.0370999984443187</v>
      </c>
      <c r="K301" s="2">
        <v>12.0</v>
      </c>
    </row>
    <row r="302" ht="15.75" customHeight="1">
      <c r="A302" s="2" t="s">
        <v>1140</v>
      </c>
      <c r="B302" s="2" t="s">
        <v>1141</v>
      </c>
      <c r="C302" s="2">
        <v>5478.0</v>
      </c>
      <c r="D302" s="2" t="s">
        <v>1142</v>
      </c>
      <c r="E302" s="2"/>
      <c r="F302" s="4"/>
      <c r="G302" s="2"/>
      <c r="H302" s="4"/>
      <c r="I302" s="2">
        <v>2.0</v>
      </c>
      <c r="J302" s="4">
        <v>0.0970000028610229</v>
      </c>
      <c r="K302" s="2">
        <v>51.0</v>
      </c>
    </row>
    <row r="303" ht="15.75" customHeight="1">
      <c r="A303" s="2" t="s">
        <v>1143</v>
      </c>
      <c r="B303" s="2" t="s">
        <v>1144</v>
      </c>
      <c r="C303" s="2">
        <v>5529.0</v>
      </c>
      <c r="D303" s="2" t="s">
        <v>1146</v>
      </c>
      <c r="E303" s="2"/>
      <c r="F303" s="4"/>
      <c r="G303" s="2"/>
      <c r="H303" s="4"/>
      <c r="I303" s="2">
        <v>2.0</v>
      </c>
      <c r="J303" s="4">
        <v>0.0450000017881393</v>
      </c>
      <c r="K303" s="2">
        <v>2.0</v>
      </c>
    </row>
    <row r="304" ht="15.75" customHeight="1">
      <c r="A304" s="2" t="s">
        <v>1147</v>
      </c>
      <c r="B304" s="2" t="s">
        <v>1148</v>
      </c>
      <c r="C304" s="2">
        <v>5591.0</v>
      </c>
      <c r="D304" s="2" t="s">
        <v>1149</v>
      </c>
      <c r="E304" s="2"/>
      <c r="F304" s="4"/>
      <c r="G304" s="2"/>
      <c r="H304" s="4"/>
      <c r="I304" s="2">
        <v>7.0</v>
      </c>
      <c r="J304" s="4">
        <v>0.0178999993950128</v>
      </c>
      <c r="K304" s="2">
        <v>103.0</v>
      </c>
    </row>
    <row r="305" ht="15.75" customHeight="1">
      <c r="A305" s="2" t="s">
        <v>1151</v>
      </c>
      <c r="B305" s="2" t="s">
        <v>1152</v>
      </c>
      <c r="C305" s="2">
        <v>5710.0</v>
      </c>
      <c r="D305" s="2" t="s">
        <v>1153</v>
      </c>
      <c r="E305" s="2"/>
      <c r="F305" s="4"/>
      <c r="G305" s="2"/>
      <c r="H305" s="4"/>
      <c r="I305" s="2">
        <v>2.0</v>
      </c>
      <c r="J305" s="4">
        <v>0.111000001430511</v>
      </c>
      <c r="K305" s="2">
        <v>16.0</v>
      </c>
    </row>
    <row r="306" ht="15.75" customHeight="1">
      <c r="A306" s="2" t="s">
        <v>1154</v>
      </c>
      <c r="B306" s="2" t="s">
        <v>1156</v>
      </c>
      <c r="C306" s="2">
        <v>9861.0</v>
      </c>
      <c r="D306" s="2" t="s">
        <v>1157</v>
      </c>
      <c r="E306" s="2"/>
      <c r="F306" s="4"/>
      <c r="G306" s="2"/>
      <c r="H306" s="4"/>
      <c r="I306" s="2">
        <v>2.0</v>
      </c>
      <c r="J306" s="4">
        <v>0.0436999984085559</v>
      </c>
      <c r="K306" s="2">
        <v>22.0</v>
      </c>
    </row>
    <row r="307" ht="15.75" customHeight="1">
      <c r="A307" s="2" t="s">
        <v>1158</v>
      </c>
      <c r="B307" s="2" t="s">
        <v>1159</v>
      </c>
      <c r="C307" s="2">
        <v>5858.0</v>
      </c>
      <c r="D307" s="2" t="s">
        <v>1160</v>
      </c>
      <c r="E307" s="2"/>
      <c r="F307" s="4"/>
      <c r="G307" s="2"/>
      <c r="H307" s="4"/>
      <c r="I307" s="2">
        <v>2.0</v>
      </c>
      <c r="J307" s="4">
        <v>0.0108000002801418</v>
      </c>
      <c r="K307" s="2">
        <v>2.0</v>
      </c>
    </row>
    <row r="308" ht="15.75" customHeight="1">
      <c r="A308" s="2" t="s">
        <v>1162</v>
      </c>
      <c r="B308" s="2" t="s">
        <v>1163</v>
      </c>
      <c r="C308" s="2">
        <v>8241.0</v>
      </c>
      <c r="D308" s="2" t="s">
        <v>1164</v>
      </c>
      <c r="E308" s="2"/>
      <c r="F308" s="4"/>
      <c r="G308" s="2"/>
      <c r="H308" s="4"/>
      <c r="I308" s="2">
        <v>5.0</v>
      </c>
      <c r="J308" s="4">
        <v>0.068800002336502</v>
      </c>
      <c r="K308" s="2">
        <v>20.0</v>
      </c>
    </row>
    <row r="309" ht="15.75" customHeight="1">
      <c r="A309" s="2" t="s">
        <v>1165</v>
      </c>
      <c r="B309" s="2" t="s">
        <v>1167</v>
      </c>
      <c r="C309" s="2">
        <v>221035.0</v>
      </c>
      <c r="D309" s="2" t="s">
        <v>1168</v>
      </c>
      <c r="E309" s="2"/>
      <c r="F309" s="4"/>
      <c r="G309" s="2"/>
      <c r="H309" s="4"/>
      <c r="I309" s="2">
        <v>2.0</v>
      </c>
      <c r="J309" s="4">
        <v>0.0901999995112419</v>
      </c>
      <c r="K309" s="2">
        <v>1.0</v>
      </c>
    </row>
    <row r="310" ht="15.75" customHeight="1">
      <c r="A310" s="2" t="s">
        <v>1170</v>
      </c>
      <c r="B310" s="2" t="s">
        <v>1171</v>
      </c>
      <c r="C310" s="2">
        <v>6280.0</v>
      </c>
      <c r="D310" s="2" t="s">
        <v>1172</v>
      </c>
      <c r="E310" s="2"/>
      <c r="F310" s="4"/>
      <c r="G310" s="2"/>
      <c r="H310" s="4"/>
      <c r="I310" s="2">
        <v>2.0</v>
      </c>
      <c r="J310" s="4">
        <v>0.174999997019767</v>
      </c>
      <c r="K310" s="2">
        <v>84.0</v>
      </c>
    </row>
    <row r="311" ht="15.75" customHeight="1">
      <c r="A311" s="2" t="s">
        <v>1173</v>
      </c>
      <c r="B311" s="2" t="s">
        <v>496</v>
      </c>
      <c r="C311" s="2">
        <v>89777.0</v>
      </c>
      <c r="D311" s="2" t="s">
        <v>499</v>
      </c>
      <c r="E311" s="2">
        <v>2.0</v>
      </c>
      <c r="F311" s="4">
        <v>0.0593000017106533</v>
      </c>
      <c r="G311" s="2"/>
      <c r="H311" s="4"/>
      <c r="I311" s="2"/>
      <c r="J311" s="4"/>
      <c r="K311" s="2">
        <v>94.0</v>
      </c>
    </row>
    <row r="312" ht="15.75" customHeight="1">
      <c r="A312" s="2" t="s">
        <v>1174</v>
      </c>
      <c r="B312" s="2" t="s">
        <v>513</v>
      </c>
      <c r="C312" s="2">
        <v>292.0</v>
      </c>
      <c r="D312" s="2" t="s">
        <v>514</v>
      </c>
      <c r="E312" s="2">
        <v>2.0</v>
      </c>
      <c r="F312" s="4">
        <v>0.0570000000298023</v>
      </c>
      <c r="G312" s="2"/>
      <c r="H312" s="4"/>
      <c r="I312" s="2"/>
      <c r="J312" s="4"/>
      <c r="K312" s="2">
        <v>197.0</v>
      </c>
    </row>
    <row r="313" ht="15.75" customHeight="1">
      <c r="A313" s="2" t="s">
        <v>1176</v>
      </c>
      <c r="B313" s="2" t="s">
        <v>1177</v>
      </c>
      <c r="C313" s="2">
        <v>6638.0</v>
      </c>
      <c r="D313" s="2" t="s">
        <v>1178</v>
      </c>
      <c r="E313" s="2"/>
      <c r="F313" s="4"/>
      <c r="G313" s="2"/>
      <c r="H313" s="4"/>
      <c r="I313" s="2">
        <v>2.0</v>
      </c>
      <c r="J313" s="4">
        <v>0.0625</v>
      </c>
      <c r="K313" s="2"/>
    </row>
    <row r="314" ht="15.75" customHeight="1">
      <c r="A314" s="2" t="s">
        <v>1180</v>
      </c>
      <c r="B314" s="2" t="s">
        <v>545</v>
      </c>
      <c r="C314" s="2">
        <v>7053.0</v>
      </c>
      <c r="D314" s="2" t="s">
        <v>546</v>
      </c>
      <c r="E314" s="2">
        <v>2.0</v>
      </c>
      <c r="F314" s="4">
        <v>0.0288999993354082</v>
      </c>
      <c r="G314" s="2"/>
      <c r="H314" s="4"/>
      <c r="I314" s="2">
        <v>4.0</v>
      </c>
      <c r="J314" s="4">
        <v>0.0548000000417232</v>
      </c>
      <c r="K314" s="2">
        <v>107.0</v>
      </c>
    </row>
    <row r="315" ht="15.75" customHeight="1">
      <c r="A315" s="2" t="s">
        <v>1183</v>
      </c>
      <c r="B315" s="2" t="s">
        <v>1184</v>
      </c>
      <c r="C315" s="2">
        <v>7846.0</v>
      </c>
      <c r="D315" s="2" t="s">
        <v>1185</v>
      </c>
      <c r="E315" s="2"/>
      <c r="F315" s="4"/>
      <c r="G315" s="2"/>
      <c r="H315" s="4"/>
      <c r="I315" s="2">
        <v>13.0</v>
      </c>
      <c r="J315" s="4">
        <v>0.349999994039535</v>
      </c>
      <c r="K315" s="2">
        <v>67.0</v>
      </c>
    </row>
    <row r="316" ht="15.75" customHeight="1">
      <c r="A316" s="2" t="s">
        <v>1187</v>
      </c>
      <c r="B316" s="2" t="s">
        <v>1188</v>
      </c>
      <c r="C316" s="2">
        <v>10382.0</v>
      </c>
      <c r="D316" s="2" t="s">
        <v>1190</v>
      </c>
      <c r="E316" s="2"/>
      <c r="F316" s="4"/>
      <c r="G316" s="2"/>
      <c r="H316" s="4"/>
      <c r="I316" s="2">
        <v>2.0</v>
      </c>
      <c r="J316" s="4">
        <v>0.479999989271163</v>
      </c>
      <c r="K316" s="2">
        <v>90.0</v>
      </c>
    </row>
    <row r="317" ht="15.75" customHeight="1">
      <c r="A317" s="2" t="s">
        <v>1192</v>
      </c>
      <c r="B317" s="2" t="s">
        <v>1193</v>
      </c>
      <c r="C317" s="2">
        <v>84617.0</v>
      </c>
      <c r="D317" s="2" t="s">
        <v>1194</v>
      </c>
      <c r="E317" s="2"/>
      <c r="F317" s="4"/>
      <c r="G317" s="2"/>
      <c r="H317" s="4"/>
      <c r="I317" s="2">
        <v>2.0</v>
      </c>
      <c r="J317" s="4">
        <v>0.181999996304512</v>
      </c>
      <c r="K317" s="2">
        <v>81.0</v>
      </c>
    </row>
    <row r="318" ht="15.75" customHeight="1">
      <c r="A318" s="2" t="s">
        <v>1197</v>
      </c>
      <c r="B318" s="2" t="s">
        <v>1198</v>
      </c>
      <c r="C318" s="2">
        <v>7284.0</v>
      </c>
      <c r="D318" s="2" t="s">
        <v>1199</v>
      </c>
      <c r="E318" s="2"/>
      <c r="F318" s="4"/>
      <c r="G318" s="2"/>
      <c r="H318" s="4"/>
      <c r="I318" s="2">
        <v>2.0</v>
      </c>
      <c r="J318" s="4">
        <v>0.0729999989271164</v>
      </c>
      <c r="K318" s="2">
        <v>13.0</v>
      </c>
    </row>
    <row r="319" ht="15.75" customHeight="1">
      <c r="A319" s="2" t="s">
        <v>1201</v>
      </c>
      <c r="B319" s="2" t="s">
        <v>593</v>
      </c>
      <c r="C319" s="2">
        <v>7295.0</v>
      </c>
      <c r="D319" s="2" t="s">
        <v>596</v>
      </c>
      <c r="E319" s="2">
        <v>2.0</v>
      </c>
      <c r="F319" s="4">
        <v>0.229000002145767</v>
      </c>
      <c r="G319" s="2"/>
      <c r="H319" s="4"/>
      <c r="I319" s="2">
        <v>2.0</v>
      </c>
      <c r="J319" s="4">
        <v>0.209999993443489</v>
      </c>
      <c r="K319" s="2">
        <v>106.0</v>
      </c>
    </row>
    <row r="320" ht="15.75" customHeight="1">
      <c r="F320" s="5"/>
      <c r="H320" s="5"/>
      <c r="J320" s="5"/>
    </row>
    <row r="321" ht="15.75" customHeight="1">
      <c r="A321" s="6" t="s">
        <v>1205</v>
      </c>
      <c r="F321" s="5"/>
      <c r="H321" s="5"/>
      <c r="J321" s="5"/>
    </row>
    <row r="322" ht="15.75" customHeight="1">
      <c r="A322" s="7" t="s">
        <v>1206</v>
      </c>
      <c r="F322" s="5"/>
      <c r="H322" s="5"/>
      <c r="J322" s="5"/>
    </row>
    <row r="323" ht="15.75" customHeight="1">
      <c r="A323" s="7" t="s">
        <v>1208</v>
      </c>
      <c r="F323" s="5"/>
      <c r="H323" s="5"/>
      <c r="J323" s="5"/>
    </row>
    <row r="324" ht="15.75" customHeight="1">
      <c r="F324" s="5"/>
      <c r="H324" s="5"/>
      <c r="J324" s="5"/>
    </row>
    <row r="325" ht="15.75" customHeight="1">
      <c r="F325" s="5"/>
      <c r="H325" s="5"/>
      <c r="J325" s="5"/>
    </row>
    <row r="326" ht="15.75" customHeight="1">
      <c r="A326" s="8" t="s">
        <v>1210</v>
      </c>
      <c r="B326" s="9"/>
      <c r="F326" s="5"/>
      <c r="H326" s="5"/>
      <c r="J326" s="5"/>
    </row>
    <row r="327" ht="15.75" customHeight="1">
      <c r="A327" s="10" t="s">
        <v>1214</v>
      </c>
      <c r="B327" s="11">
        <v>0.95</v>
      </c>
      <c r="F327" s="5"/>
      <c r="H327" s="5"/>
      <c r="J327" s="5"/>
    </row>
    <row r="328" ht="15.75" customHeight="1">
      <c r="A328" s="10" t="s">
        <v>1217</v>
      </c>
      <c r="B328" s="12">
        <v>2.0</v>
      </c>
      <c r="F328" s="5"/>
      <c r="H328" s="5"/>
      <c r="J328" s="5"/>
    </row>
    <row r="329" ht="15.75" customHeight="1">
      <c r="A329" s="13" t="s">
        <v>1219</v>
      </c>
      <c r="B329" s="14">
        <v>0.8</v>
      </c>
      <c r="F329" s="5"/>
      <c r="H329" s="5"/>
      <c r="J329" s="5"/>
    </row>
    <row r="330" ht="15.75" customHeight="1">
      <c r="F330" s="5"/>
      <c r="H330" s="5"/>
      <c r="J330" s="5"/>
    </row>
    <row r="331" ht="15.75" customHeight="1">
      <c r="F331" s="5"/>
      <c r="H331" s="5"/>
      <c r="J331" s="5"/>
    </row>
    <row r="332" ht="15.75" customHeight="1">
      <c r="A332" s="8" t="s">
        <v>1223</v>
      </c>
      <c r="B332" s="9"/>
      <c r="C332" s="15" t="s">
        <v>1224</v>
      </c>
      <c r="D332" s="15" t="s">
        <v>1226</v>
      </c>
      <c r="E332" s="15" t="s">
        <v>1226</v>
      </c>
      <c r="F332" s="15"/>
      <c r="G332" s="15"/>
      <c r="H332" s="15"/>
      <c r="J332" s="5"/>
    </row>
    <row r="333" ht="15.75" customHeight="1">
      <c r="A333" s="10" t="s">
        <v>1227</v>
      </c>
      <c r="C333" s="12">
        <v>494.0</v>
      </c>
      <c r="D333" s="12">
        <v>623.0</v>
      </c>
      <c r="E333" s="12">
        <v>493.0</v>
      </c>
      <c r="F333" s="12"/>
      <c r="G333" s="12"/>
      <c r="H333" s="12"/>
      <c r="J333" s="5"/>
    </row>
    <row r="334" ht="15.75" customHeight="1">
      <c r="A334" s="10" t="s">
        <v>1229</v>
      </c>
      <c r="C334" s="16">
        <v>0.0</v>
      </c>
      <c r="D334" s="16">
        <v>0.0</v>
      </c>
      <c r="E334" s="16">
        <v>0.0</v>
      </c>
      <c r="F334" s="16"/>
      <c r="G334" s="16"/>
      <c r="H334" s="16"/>
      <c r="J334" s="5"/>
    </row>
    <row r="335" ht="15.75" customHeight="1">
      <c r="A335" s="10" t="s">
        <v>1231</v>
      </c>
      <c r="C335" s="12">
        <v>25471.0</v>
      </c>
      <c r="D335" s="12">
        <v>19851.0</v>
      </c>
      <c r="E335" s="12">
        <v>18422.0</v>
      </c>
      <c r="F335" s="12"/>
      <c r="G335" s="12"/>
      <c r="H335" s="12"/>
      <c r="J335" s="5"/>
    </row>
    <row r="336" ht="15.75" customHeight="1">
      <c r="A336" s="13" t="s">
        <v>1233</v>
      </c>
      <c r="B336" s="13"/>
      <c r="C336" s="17">
        <v>0.0177</v>
      </c>
      <c r="D336" s="17">
        <v>0.0224</v>
      </c>
      <c r="E336" s="18">
        <v>0.0199</v>
      </c>
      <c r="F336" s="18"/>
      <c r="G336" s="17"/>
      <c r="H336" s="17"/>
      <c r="J336" s="5"/>
    </row>
    <row r="337" ht="15.75" customHeight="1">
      <c r="F337" s="5"/>
      <c r="H337" s="5"/>
      <c r="J337" s="5"/>
    </row>
    <row r="338" ht="15.75" customHeight="1">
      <c r="F338" s="5"/>
      <c r="H338" s="5"/>
      <c r="J338" s="5"/>
    </row>
    <row r="339" ht="15.75" customHeight="1">
      <c r="F339" s="5"/>
      <c r="H339" s="5"/>
      <c r="J339" s="5"/>
    </row>
    <row r="340" ht="15.75" customHeight="1">
      <c r="F340" s="5"/>
      <c r="H340" s="5"/>
      <c r="J340" s="5"/>
    </row>
    <row r="341" ht="15.75" customHeight="1">
      <c r="F341" s="5"/>
      <c r="H341" s="5"/>
      <c r="J341" s="5"/>
    </row>
    <row r="342" ht="15.75" customHeight="1">
      <c r="F342" s="5"/>
      <c r="H342" s="5"/>
      <c r="J342" s="5"/>
    </row>
    <row r="343" ht="15.75" customHeight="1">
      <c r="F343" s="5"/>
      <c r="H343" s="5"/>
      <c r="J343" s="5"/>
    </row>
    <row r="344" ht="15.75" customHeight="1">
      <c r="F344" s="5"/>
      <c r="H344" s="5"/>
      <c r="J344" s="5"/>
    </row>
    <row r="345" ht="15.75" customHeight="1">
      <c r="F345" s="5"/>
      <c r="H345" s="5"/>
      <c r="J345" s="5"/>
    </row>
    <row r="346" ht="15.75" customHeight="1">
      <c r="F346" s="5"/>
      <c r="H346" s="5"/>
      <c r="J346" s="5"/>
    </row>
    <row r="347" ht="15.75" customHeight="1">
      <c r="F347" s="5"/>
      <c r="H347" s="5"/>
      <c r="J347" s="5"/>
    </row>
    <row r="348" ht="15.75" customHeight="1">
      <c r="F348" s="5"/>
      <c r="H348" s="5"/>
      <c r="J348" s="5"/>
    </row>
    <row r="349" ht="15.75" customHeight="1">
      <c r="F349" s="5"/>
      <c r="H349" s="5"/>
      <c r="J349" s="5"/>
    </row>
    <row r="350" ht="15.75" customHeight="1">
      <c r="F350" s="5"/>
      <c r="H350" s="5"/>
      <c r="J350" s="5"/>
    </row>
    <row r="351" ht="15.75" customHeight="1">
      <c r="F351" s="5"/>
      <c r="H351" s="5"/>
      <c r="J351" s="5"/>
    </row>
    <row r="352" ht="15.75" customHeight="1">
      <c r="F352" s="5"/>
      <c r="H352" s="5"/>
      <c r="J352" s="5"/>
    </row>
    <row r="353" ht="15.75" customHeight="1">
      <c r="F353" s="5"/>
      <c r="H353" s="5"/>
      <c r="J353" s="5"/>
    </row>
    <row r="354" ht="15.75" customHeight="1">
      <c r="F354" s="5"/>
      <c r="H354" s="5"/>
      <c r="J354" s="5"/>
    </row>
    <row r="355" ht="15.75" customHeight="1">
      <c r="F355" s="5"/>
      <c r="H355" s="5"/>
      <c r="J355" s="5"/>
    </row>
    <row r="356" ht="15.75" customHeight="1">
      <c r="F356" s="5"/>
      <c r="H356" s="5"/>
      <c r="J356" s="5"/>
    </row>
    <row r="357" ht="15.75" customHeight="1">
      <c r="F357" s="5"/>
      <c r="H357" s="5"/>
      <c r="J357" s="5"/>
    </row>
    <row r="358" ht="15.75" customHeight="1">
      <c r="F358" s="5"/>
      <c r="H358" s="5"/>
      <c r="J358" s="5"/>
    </row>
    <row r="359" ht="15.75" customHeight="1">
      <c r="F359" s="5"/>
      <c r="H359" s="5"/>
      <c r="J359" s="5"/>
    </row>
    <row r="360" ht="15.75" customHeight="1">
      <c r="F360" s="5"/>
      <c r="H360" s="5"/>
      <c r="J360" s="5"/>
    </row>
    <row r="361" ht="15.75" customHeight="1">
      <c r="F361" s="5"/>
      <c r="H361" s="5"/>
      <c r="J361" s="5"/>
    </row>
    <row r="362" ht="15.75" customHeight="1">
      <c r="F362" s="5"/>
      <c r="H362" s="5"/>
      <c r="J362" s="5"/>
    </row>
    <row r="363" ht="15.75" customHeight="1">
      <c r="F363" s="5"/>
      <c r="H363" s="5"/>
      <c r="J363" s="5"/>
    </row>
    <row r="364" ht="15.75" customHeight="1">
      <c r="F364" s="5"/>
      <c r="H364" s="5"/>
      <c r="J364" s="5"/>
    </row>
    <row r="365" ht="15.75" customHeight="1">
      <c r="F365" s="5"/>
      <c r="H365" s="5"/>
      <c r="J365" s="5"/>
    </row>
    <row r="366" ht="15.75" customHeight="1">
      <c r="F366" s="5"/>
      <c r="H366" s="5"/>
      <c r="J366" s="5"/>
    </row>
    <row r="367" ht="15.75" customHeight="1">
      <c r="F367" s="5"/>
      <c r="H367" s="5"/>
      <c r="J367" s="5"/>
    </row>
    <row r="368" ht="15.75" customHeight="1">
      <c r="F368" s="5"/>
      <c r="H368" s="5"/>
      <c r="J368" s="5"/>
    </row>
    <row r="369" ht="15.75" customHeight="1">
      <c r="F369" s="5"/>
      <c r="H369" s="5"/>
      <c r="J369" s="5"/>
    </row>
    <row r="370" ht="15.75" customHeight="1">
      <c r="F370" s="5"/>
      <c r="H370" s="5"/>
      <c r="J370" s="5"/>
    </row>
    <row r="371" ht="15.75" customHeight="1">
      <c r="F371" s="5"/>
      <c r="H371" s="5"/>
      <c r="J371" s="5"/>
    </row>
    <row r="372" ht="15.75" customHeight="1">
      <c r="F372" s="5"/>
      <c r="H372" s="5"/>
      <c r="J372" s="5"/>
    </row>
    <row r="373" ht="15.75" customHeight="1">
      <c r="F373" s="5"/>
      <c r="H373" s="5"/>
      <c r="J373" s="5"/>
    </row>
    <row r="374" ht="15.75" customHeight="1">
      <c r="F374" s="5"/>
      <c r="H374" s="5"/>
      <c r="J374" s="5"/>
    </row>
    <row r="375" ht="15.75" customHeight="1">
      <c r="F375" s="5"/>
      <c r="H375" s="5"/>
      <c r="J375" s="5"/>
    </row>
    <row r="376" ht="15.75" customHeight="1">
      <c r="F376" s="5"/>
      <c r="H376" s="5"/>
      <c r="J376" s="5"/>
    </row>
    <row r="377" ht="15.75" customHeight="1">
      <c r="F377" s="5"/>
      <c r="H377" s="5"/>
      <c r="J377" s="5"/>
    </row>
    <row r="378" ht="15.75" customHeight="1">
      <c r="F378" s="5"/>
      <c r="H378" s="5"/>
      <c r="J378" s="5"/>
    </row>
    <row r="379" ht="15.75" customHeight="1">
      <c r="F379" s="5"/>
      <c r="H379" s="5"/>
      <c r="J379" s="5"/>
    </row>
    <row r="380" ht="15.75" customHeight="1">
      <c r="F380" s="5"/>
      <c r="H380" s="5"/>
      <c r="J380" s="5"/>
    </row>
    <row r="381" ht="15.75" customHeight="1">
      <c r="F381" s="5"/>
      <c r="H381" s="5"/>
      <c r="J381" s="5"/>
    </row>
    <row r="382" ht="15.75" customHeight="1">
      <c r="F382" s="5"/>
      <c r="H382" s="5"/>
      <c r="J382" s="5"/>
    </row>
    <row r="383" ht="15.75" customHeight="1">
      <c r="F383" s="5"/>
      <c r="H383" s="5"/>
      <c r="J383" s="5"/>
    </row>
    <row r="384" ht="15.75" customHeight="1">
      <c r="F384" s="5"/>
      <c r="H384" s="5"/>
      <c r="J384" s="5"/>
    </row>
    <row r="385" ht="15.75" customHeight="1">
      <c r="F385" s="5"/>
      <c r="H385" s="5"/>
      <c r="J385" s="5"/>
    </row>
    <row r="386" ht="15.75" customHeight="1">
      <c r="F386" s="5"/>
      <c r="H386" s="5"/>
      <c r="J386" s="5"/>
    </row>
    <row r="387" ht="15.75" customHeight="1">
      <c r="F387" s="5"/>
      <c r="H387" s="5"/>
      <c r="J387" s="5"/>
    </row>
    <row r="388" ht="15.75" customHeight="1">
      <c r="F388" s="5"/>
      <c r="H388" s="5"/>
      <c r="J388" s="5"/>
    </row>
    <row r="389" ht="15.75" customHeight="1">
      <c r="F389" s="5"/>
      <c r="H389" s="5"/>
      <c r="J389" s="5"/>
    </row>
    <row r="390" ht="15.75" customHeight="1">
      <c r="F390" s="5"/>
      <c r="H390" s="5"/>
      <c r="J390" s="5"/>
    </row>
    <row r="391" ht="15.75" customHeight="1">
      <c r="F391" s="5"/>
      <c r="H391" s="5"/>
      <c r="J391" s="5"/>
    </row>
    <row r="392" ht="15.75" customHeight="1">
      <c r="F392" s="5"/>
      <c r="H392" s="5"/>
      <c r="J392" s="5"/>
    </row>
    <row r="393" ht="15.75" customHeight="1">
      <c r="F393" s="5"/>
      <c r="H393" s="5"/>
      <c r="J393" s="5"/>
    </row>
    <row r="394" ht="15.75" customHeight="1">
      <c r="F394" s="5"/>
      <c r="H394" s="5"/>
      <c r="J394" s="5"/>
    </row>
    <row r="395" ht="15.75" customHeight="1">
      <c r="F395" s="5"/>
      <c r="H395" s="5"/>
      <c r="J395" s="5"/>
    </row>
    <row r="396" ht="15.75" customHeight="1">
      <c r="F396" s="5"/>
      <c r="H396" s="5"/>
      <c r="J396" s="5"/>
    </row>
    <row r="397" ht="15.75" customHeight="1">
      <c r="F397" s="5"/>
      <c r="H397" s="5"/>
      <c r="J397" s="5"/>
    </row>
    <row r="398" ht="15.75" customHeight="1">
      <c r="F398" s="5"/>
      <c r="H398" s="5"/>
      <c r="J398" s="5"/>
    </row>
    <row r="399" ht="15.75" customHeight="1">
      <c r="F399" s="5"/>
      <c r="H399" s="5"/>
      <c r="J399" s="5"/>
    </row>
    <row r="400" ht="15.75" customHeight="1">
      <c r="F400" s="5"/>
      <c r="H400" s="5"/>
      <c r="J400" s="5"/>
    </row>
    <row r="401" ht="15.75" customHeight="1">
      <c r="F401" s="5"/>
      <c r="H401" s="5"/>
      <c r="J401" s="5"/>
    </row>
    <row r="402" ht="15.75" customHeight="1">
      <c r="F402" s="5"/>
      <c r="H402" s="5"/>
      <c r="J402" s="5"/>
    </row>
    <row r="403" ht="15.75" customHeight="1">
      <c r="F403" s="5"/>
      <c r="H403" s="5"/>
      <c r="J403" s="5"/>
    </row>
    <row r="404" ht="15.75" customHeight="1">
      <c r="F404" s="5"/>
      <c r="H404" s="5"/>
      <c r="J404" s="5"/>
    </row>
    <row r="405" ht="15.75" customHeight="1">
      <c r="F405" s="5"/>
      <c r="H405" s="5"/>
      <c r="J405" s="5"/>
    </row>
    <row r="406" ht="15.75" customHeight="1">
      <c r="F406" s="5"/>
      <c r="H406" s="5"/>
      <c r="J406" s="5"/>
    </row>
    <row r="407" ht="15.75" customHeight="1">
      <c r="F407" s="5"/>
      <c r="H407" s="5"/>
      <c r="J407" s="5"/>
    </row>
    <row r="408" ht="15.75" customHeight="1">
      <c r="F408" s="5"/>
      <c r="H408" s="5"/>
      <c r="J408" s="5"/>
    </row>
    <row r="409" ht="15.75" customHeight="1">
      <c r="F409" s="5"/>
      <c r="H409" s="5"/>
      <c r="J409" s="5"/>
    </row>
    <row r="410" ht="15.75" customHeight="1">
      <c r="F410" s="5"/>
      <c r="H410" s="5"/>
      <c r="J410" s="5"/>
    </row>
    <row r="411" ht="15.75" customHeight="1">
      <c r="F411" s="5"/>
      <c r="H411" s="5"/>
      <c r="J411" s="5"/>
    </row>
    <row r="412" ht="15.75" customHeight="1">
      <c r="F412" s="5"/>
      <c r="H412" s="5"/>
      <c r="J412" s="5"/>
    </row>
    <row r="413" ht="15.75" customHeight="1">
      <c r="F413" s="5"/>
      <c r="H413" s="5"/>
      <c r="J413" s="5"/>
    </row>
    <row r="414" ht="15.75" customHeight="1">
      <c r="F414" s="5"/>
      <c r="H414" s="5"/>
      <c r="J414" s="5"/>
    </row>
    <row r="415" ht="15.75" customHeight="1">
      <c r="F415" s="5"/>
      <c r="H415" s="5"/>
      <c r="J415" s="5"/>
    </row>
    <row r="416" ht="15.75" customHeight="1">
      <c r="F416" s="5"/>
      <c r="H416" s="5"/>
      <c r="J416" s="5"/>
    </row>
    <row r="417" ht="15.75" customHeight="1">
      <c r="F417" s="5"/>
      <c r="H417" s="5"/>
      <c r="J417" s="5"/>
    </row>
    <row r="418" ht="15.75" customHeight="1">
      <c r="F418" s="5"/>
      <c r="H418" s="5"/>
      <c r="J418" s="5"/>
    </row>
    <row r="419" ht="15.75" customHeight="1">
      <c r="F419" s="5"/>
      <c r="H419" s="5"/>
      <c r="J419" s="5"/>
    </row>
    <row r="420" ht="15.75" customHeight="1">
      <c r="F420" s="5"/>
      <c r="H420" s="5"/>
      <c r="J420" s="5"/>
    </row>
    <row r="421" ht="15.75" customHeight="1">
      <c r="F421" s="5"/>
      <c r="H421" s="5"/>
      <c r="J421" s="5"/>
    </row>
    <row r="422" ht="15.75" customHeight="1">
      <c r="F422" s="5"/>
      <c r="H422" s="5"/>
      <c r="J422" s="5"/>
    </row>
    <row r="423" ht="15.75" customHeight="1">
      <c r="F423" s="5"/>
      <c r="H423" s="5"/>
      <c r="J423" s="5"/>
    </row>
    <row r="424" ht="15.75" customHeight="1">
      <c r="F424" s="5"/>
      <c r="H424" s="5"/>
      <c r="J424" s="5"/>
    </row>
    <row r="425" ht="15.75" customHeight="1">
      <c r="F425" s="5"/>
      <c r="H425" s="5"/>
      <c r="J425" s="5"/>
    </row>
    <row r="426" ht="15.75" customHeight="1">
      <c r="F426" s="5"/>
      <c r="H426" s="5"/>
      <c r="J426" s="5"/>
    </row>
    <row r="427" ht="15.75" customHeight="1">
      <c r="F427" s="5"/>
      <c r="H427" s="5"/>
      <c r="J427" s="5"/>
    </row>
    <row r="428" ht="15.75" customHeight="1">
      <c r="F428" s="5"/>
      <c r="H428" s="5"/>
      <c r="J428" s="5"/>
    </row>
    <row r="429" ht="15.75" customHeight="1">
      <c r="F429" s="5"/>
      <c r="H429" s="5"/>
      <c r="J429" s="5"/>
    </row>
    <row r="430" ht="15.75" customHeight="1">
      <c r="F430" s="5"/>
      <c r="H430" s="5"/>
      <c r="J430" s="5"/>
    </row>
    <row r="431" ht="15.75" customHeight="1">
      <c r="F431" s="5"/>
      <c r="H431" s="5"/>
      <c r="J431" s="5"/>
    </row>
    <row r="432" ht="15.75" customHeight="1">
      <c r="F432" s="5"/>
      <c r="H432" s="5"/>
      <c r="J432" s="5"/>
    </row>
    <row r="433" ht="15.75" customHeight="1">
      <c r="F433" s="5"/>
      <c r="H433" s="5"/>
      <c r="J433" s="5"/>
    </row>
    <row r="434" ht="15.75" customHeight="1">
      <c r="F434" s="5"/>
      <c r="H434" s="5"/>
      <c r="J434" s="5"/>
    </row>
    <row r="435" ht="15.75" customHeight="1">
      <c r="F435" s="5"/>
      <c r="H435" s="5"/>
      <c r="J435" s="5"/>
    </row>
    <row r="436" ht="15.75" customHeight="1">
      <c r="F436" s="5"/>
      <c r="H436" s="5"/>
      <c r="J436" s="5"/>
    </row>
    <row r="437" ht="15.75" customHeight="1">
      <c r="F437" s="5"/>
      <c r="H437" s="5"/>
      <c r="J437" s="5"/>
    </row>
    <row r="438" ht="15.75" customHeight="1">
      <c r="F438" s="5"/>
      <c r="H438" s="5"/>
      <c r="J438" s="5"/>
    </row>
    <row r="439" ht="15.75" customHeight="1">
      <c r="F439" s="5"/>
      <c r="H439" s="5"/>
      <c r="J439" s="5"/>
    </row>
    <row r="440" ht="15.75" customHeight="1">
      <c r="F440" s="5"/>
      <c r="H440" s="5"/>
      <c r="J440" s="5"/>
    </row>
    <row r="441" ht="15.75" customHeight="1">
      <c r="F441" s="5"/>
      <c r="H441" s="5"/>
      <c r="J441" s="5"/>
    </row>
    <row r="442" ht="15.75" customHeight="1">
      <c r="F442" s="5"/>
      <c r="H442" s="5"/>
      <c r="J442" s="5"/>
    </row>
    <row r="443" ht="15.75" customHeight="1">
      <c r="F443" s="5"/>
      <c r="H443" s="5"/>
      <c r="J443" s="5"/>
    </row>
    <row r="444" ht="15.75" customHeight="1">
      <c r="F444" s="5"/>
      <c r="H444" s="5"/>
      <c r="J444" s="5"/>
    </row>
    <row r="445" ht="15.75" customHeight="1">
      <c r="F445" s="5"/>
      <c r="H445" s="5"/>
      <c r="J445" s="5"/>
    </row>
    <row r="446" ht="15.75" customHeight="1">
      <c r="F446" s="5"/>
      <c r="H446" s="5"/>
      <c r="J446" s="5"/>
    </row>
    <row r="447" ht="15.75" customHeight="1">
      <c r="F447" s="5"/>
      <c r="H447" s="5"/>
      <c r="J447" s="5"/>
    </row>
    <row r="448" ht="15.75" customHeight="1">
      <c r="F448" s="5"/>
      <c r="H448" s="5"/>
      <c r="J448" s="5"/>
    </row>
    <row r="449" ht="15.75" customHeight="1">
      <c r="F449" s="5"/>
      <c r="H449" s="5"/>
      <c r="J449" s="5"/>
    </row>
    <row r="450" ht="15.75" customHeight="1">
      <c r="F450" s="5"/>
      <c r="H450" s="5"/>
      <c r="J450" s="5"/>
    </row>
    <row r="451" ht="15.75" customHeight="1">
      <c r="F451" s="5"/>
      <c r="H451" s="5"/>
      <c r="J451" s="5"/>
    </row>
    <row r="452" ht="15.75" customHeight="1">
      <c r="F452" s="5"/>
      <c r="H452" s="5"/>
      <c r="J452" s="5"/>
    </row>
    <row r="453" ht="15.75" customHeight="1">
      <c r="F453" s="5"/>
      <c r="H453" s="5"/>
      <c r="J453" s="5"/>
    </row>
    <row r="454" ht="15.75" customHeight="1">
      <c r="F454" s="5"/>
      <c r="H454" s="5"/>
      <c r="J454" s="5"/>
    </row>
    <row r="455" ht="15.75" customHeight="1">
      <c r="F455" s="5"/>
      <c r="H455" s="5"/>
      <c r="J455" s="5"/>
    </row>
    <row r="456" ht="15.75" customHeight="1">
      <c r="F456" s="5"/>
      <c r="H456" s="5"/>
      <c r="J456" s="5"/>
    </row>
    <row r="457" ht="15.75" customHeight="1">
      <c r="F457" s="5"/>
      <c r="H457" s="5"/>
      <c r="J457" s="5"/>
    </row>
    <row r="458" ht="15.75" customHeight="1">
      <c r="F458" s="5"/>
      <c r="H458" s="5"/>
      <c r="J458" s="5"/>
    </row>
    <row r="459" ht="15.75" customHeight="1">
      <c r="F459" s="5"/>
      <c r="H459" s="5"/>
      <c r="J459" s="5"/>
    </row>
    <row r="460" ht="15.75" customHeight="1">
      <c r="F460" s="5"/>
      <c r="H460" s="5"/>
      <c r="J460" s="5"/>
    </row>
    <row r="461" ht="15.75" customHeight="1">
      <c r="F461" s="5"/>
      <c r="H461" s="5"/>
      <c r="J461" s="5"/>
    </row>
    <row r="462" ht="15.75" customHeight="1">
      <c r="F462" s="5"/>
      <c r="H462" s="5"/>
      <c r="J462" s="5"/>
    </row>
    <row r="463" ht="15.75" customHeight="1">
      <c r="F463" s="5"/>
      <c r="H463" s="5"/>
      <c r="J463" s="5"/>
    </row>
    <row r="464" ht="15.75" customHeight="1">
      <c r="F464" s="5"/>
      <c r="H464" s="5"/>
      <c r="J464" s="5"/>
    </row>
    <row r="465" ht="15.75" customHeight="1">
      <c r="F465" s="5"/>
      <c r="H465" s="5"/>
      <c r="J465" s="5"/>
    </row>
    <row r="466" ht="15.75" customHeight="1">
      <c r="F466" s="5"/>
      <c r="H466" s="5"/>
      <c r="J466" s="5"/>
    </row>
    <row r="467" ht="15.75" customHeight="1">
      <c r="F467" s="5"/>
      <c r="H467" s="5"/>
      <c r="J467" s="5"/>
    </row>
    <row r="468" ht="15.75" customHeight="1">
      <c r="F468" s="5"/>
      <c r="H468" s="5"/>
      <c r="J468" s="5"/>
    </row>
    <row r="469" ht="15.75" customHeight="1">
      <c r="F469" s="5"/>
      <c r="H469" s="5"/>
      <c r="J469" s="5"/>
    </row>
    <row r="470" ht="15.75" customHeight="1">
      <c r="F470" s="5"/>
      <c r="H470" s="5"/>
      <c r="J470" s="5"/>
    </row>
    <row r="471" ht="15.75" customHeight="1">
      <c r="F471" s="5"/>
      <c r="H471" s="5"/>
      <c r="J471" s="5"/>
    </row>
    <row r="472" ht="15.75" customHeight="1">
      <c r="F472" s="5"/>
      <c r="H472" s="5"/>
      <c r="J472" s="5"/>
    </row>
    <row r="473" ht="15.75" customHeight="1">
      <c r="F473" s="5"/>
      <c r="H473" s="5"/>
      <c r="J473" s="5"/>
    </row>
    <row r="474" ht="15.75" customHeight="1">
      <c r="F474" s="5"/>
      <c r="H474" s="5"/>
      <c r="J474" s="5"/>
    </row>
    <row r="475" ht="15.75" customHeight="1">
      <c r="F475" s="5"/>
      <c r="H475" s="5"/>
      <c r="J475" s="5"/>
    </row>
    <row r="476" ht="15.75" customHeight="1">
      <c r="F476" s="5"/>
      <c r="H476" s="5"/>
      <c r="J476" s="5"/>
    </row>
    <row r="477" ht="15.75" customHeight="1">
      <c r="F477" s="5"/>
      <c r="H477" s="5"/>
      <c r="J477" s="5"/>
    </row>
    <row r="478" ht="15.75" customHeight="1">
      <c r="F478" s="5"/>
      <c r="H478" s="5"/>
      <c r="J478" s="5"/>
    </row>
    <row r="479" ht="15.75" customHeight="1">
      <c r="F479" s="5"/>
      <c r="H479" s="5"/>
      <c r="J479" s="5"/>
    </row>
    <row r="480" ht="15.75" customHeight="1">
      <c r="F480" s="5"/>
      <c r="H480" s="5"/>
      <c r="J480" s="5"/>
    </row>
    <row r="481" ht="15.75" customHeight="1">
      <c r="F481" s="5"/>
      <c r="H481" s="5"/>
      <c r="J481" s="5"/>
    </row>
    <row r="482" ht="15.75" customHeight="1">
      <c r="F482" s="5"/>
      <c r="H482" s="5"/>
      <c r="J482" s="5"/>
    </row>
    <row r="483" ht="15.75" customHeight="1">
      <c r="F483" s="5"/>
      <c r="H483" s="5"/>
      <c r="J483" s="5"/>
    </row>
    <row r="484" ht="15.75" customHeight="1">
      <c r="F484" s="5"/>
      <c r="H484" s="5"/>
      <c r="J484" s="5"/>
    </row>
    <row r="485" ht="15.75" customHeight="1">
      <c r="F485" s="5"/>
      <c r="H485" s="5"/>
      <c r="J485" s="5"/>
    </row>
    <row r="486" ht="15.75" customHeight="1">
      <c r="F486" s="5"/>
      <c r="H486" s="5"/>
      <c r="J486" s="5"/>
    </row>
    <row r="487" ht="15.75" customHeight="1">
      <c r="F487" s="5"/>
      <c r="H487" s="5"/>
      <c r="J487" s="5"/>
    </row>
    <row r="488" ht="15.75" customHeight="1">
      <c r="F488" s="5"/>
      <c r="H488" s="5"/>
      <c r="J488" s="5"/>
    </row>
    <row r="489" ht="15.75" customHeight="1">
      <c r="F489" s="5"/>
      <c r="H489" s="5"/>
      <c r="J489" s="5"/>
    </row>
    <row r="490" ht="15.75" customHeight="1">
      <c r="F490" s="5"/>
      <c r="H490" s="5"/>
      <c r="J490" s="5"/>
    </row>
    <row r="491" ht="15.75" customHeight="1">
      <c r="F491" s="5"/>
      <c r="H491" s="5"/>
      <c r="J491" s="5"/>
    </row>
    <row r="492" ht="15.75" customHeight="1">
      <c r="F492" s="5"/>
      <c r="H492" s="5"/>
      <c r="J492" s="5"/>
    </row>
    <row r="493" ht="15.75" customHeight="1">
      <c r="F493" s="5"/>
      <c r="H493" s="5"/>
      <c r="J493" s="5"/>
    </row>
    <row r="494" ht="15.75" customHeight="1">
      <c r="F494" s="5"/>
      <c r="H494" s="5"/>
      <c r="J494" s="5"/>
    </row>
    <row r="495" ht="15.75" customHeight="1">
      <c r="F495" s="5"/>
      <c r="H495" s="5"/>
      <c r="J495" s="5"/>
    </row>
    <row r="496" ht="15.75" customHeight="1">
      <c r="F496" s="5"/>
      <c r="H496" s="5"/>
      <c r="J496" s="5"/>
    </row>
    <row r="497" ht="15.75" customHeight="1">
      <c r="F497" s="5"/>
      <c r="H497" s="5"/>
      <c r="J497" s="5"/>
    </row>
    <row r="498" ht="15.75" customHeight="1">
      <c r="F498" s="5"/>
      <c r="H498" s="5"/>
      <c r="J498" s="5"/>
    </row>
    <row r="499" ht="15.75" customHeight="1">
      <c r="F499" s="5"/>
      <c r="H499" s="5"/>
      <c r="J499" s="5"/>
    </row>
    <row r="500" ht="15.75" customHeight="1">
      <c r="F500" s="5"/>
      <c r="H500" s="5"/>
      <c r="J500" s="5"/>
    </row>
    <row r="501" ht="15.75" customHeight="1">
      <c r="F501" s="5"/>
      <c r="H501" s="5"/>
      <c r="J501" s="5"/>
    </row>
    <row r="502" ht="15.75" customHeight="1">
      <c r="F502" s="5"/>
      <c r="H502" s="5"/>
      <c r="J502" s="5"/>
    </row>
    <row r="503" ht="15.75" customHeight="1">
      <c r="F503" s="5"/>
      <c r="H503" s="5"/>
      <c r="J503" s="5"/>
    </row>
    <row r="504" ht="15.75" customHeight="1">
      <c r="F504" s="5"/>
      <c r="H504" s="5"/>
      <c r="J504" s="5"/>
    </row>
    <row r="505" ht="15.75" customHeight="1">
      <c r="F505" s="5"/>
      <c r="H505" s="5"/>
      <c r="J505" s="5"/>
    </row>
    <row r="506" ht="15.75" customHeight="1">
      <c r="F506" s="5"/>
      <c r="H506" s="5"/>
      <c r="J506" s="5"/>
    </row>
    <row r="507" ht="15.75" customHeight="1">
      <c r="F507" s="5"/>
      <c r="H507" s="5"/>
      <c r="J507" s="5"/>
    </row>
    <row r="508" ht="15.75" customHeight="1">
      <c r="F508" s="5"/>
      <c r="H508" s="5"/>
      <c r="J508" s="5"/>
    </row>
    <row r="509" ht="15.75" customHeight="1">
      <c r="F509" s="5"/>
      <c r="H509" s="5"/>
      <c r="J509" s="5"/>
    </row>
    <row r="510" ht="15.75" customHeight="1">
      <c r="F510" s="5"/>
      <c r="H510" s="5"/>
      <c r="J510" s="5"/>
    </row>
    <row r="511" ht="15.75" customHeight="1">
      <c r="F511" s="5"/>
      <c r="H511" s="5"/>
      <c r="J511" s="5"/>
    </row>
    <row r="512" ht="15.75" customHeight="1">
      <c r="F512" s="5"/>
      <c r="H512" s="5"/>
      <c r="J512" s="5"/>
    </row>
    <row r="513" ht="15.75" customHeight="1">
      <c r="F513" s="5"/>
      <c r="H513" s="5"/>
      <c r="J513" s="5"/>
    </row>
    <row r="514" ht="15.75" customHeight="1">
      <c r="F514" s="5"/>
      <c r="H514" s="5"/>
      <c r="J514" s="5"/>
    </row>
    <row r="515" ht="15.75" customHeight="1">
      <c r="F515" s="5"/>
      <c r="H515" s="5"/>
      <c r="J515" s="5"/>
    </row>
    <row r="516" ht="15.75" customHeight="1">
      <c r="F516" s="5"/>
      <c r="H516" s="5"/>
      <c r="J516" s="5"/>
    </row>
    <row r="517" ht="15.75" customHeight="1">
      <c r="F517" s="5"/>
      <c r="H517" s="5"/>
      <c r="J517" s="5"/>
    </row>
    <row r="518" ht="15.75" customHeight="1">
      <c r="F518" s="5"/>
      <c r="H518" s="5"/>
      <c r="J518" s="5"/>
    </row>
    <row r="519" ht="15.75" customHeight="1">
      <c r="F519" s="5"/>
      <c r="H519" s="5"/>
      <c r="J519" s="5"/>
    </row>
    <row r="520" ht="15.75" customHeight="1">
      <c r="F520" s="5"/>
      <c r="H520" s="5"/>
      <c r="J520" s="5"/>
    </row>
    <row r="521" ht="15.75" customHeight="1">
      <c r="F521" s="5"/>
      <c r="H521" s="5"/>
      <c r="J521" s="5"/>
    </row>
    <row r="522" ht="15.75" customHeight="1">
      <c r="F522" s="5"/>
      <c r="H522" s="5"/>
      <c r="J522" s="5"/>
    </row>
    <row r="523" ht="15.75" customHeight="1">
      <c r="F523" s="5"/>
      <c r="H523" s="5"/>
      <c r="J523" s="5"/>
    </row>
    <row r="524" ht="15.75" customHeight="1">
      <c r="F524" s="5"/>
      <c r="H524" s="5"/>
      <c r="J524" s="5"/>
    </row>
    <row r="525" ht="15.75" customHeight="1">
      <c r="F525" s="5"/>
      <c r="H525" s="5"/>
      <c r="J525" s="5"/>
    </row>
    <row r="526" ht="15.75" customHeight="1">
      <c r="F526" s="5"/>
      <c r="H526" s="5"/>
      <c r="J526" s="5"/>
    </row>
    <row r="527" ht="15.75" customHeight="1">
      <c r="F527" s="5"/>
      <c r="H527" s="5"/>
      <c r="J527" s="5"/>
    </row>
    <row r="528" ht="15.75" customHeight="1">
      <c r="F528" s="5"/>
      <c r="H528" s="5"/>
      <c r="J528" s="5"/>
    </row>
    <row r="529" ht="15.75" customHeight="1">
      <c r="F529" s="5"/>
      <c r="H529" s="5"/>
      <c r="J529" s="5"/>
    </row>
    <row r="530" ht="15.75" customHeight="1">
      <c r="F530" s="5"/>
      <c r="H530" s="5"/>
      <c r="J530" s="5"/>
    </row>
    <row r="531" ht="15.75" customHeight="1">
      <c r="F531" s="5"/>
      <c r="H531" s="5"/>
      <c r="J531" s="5"/>
    </row>
    <row r="532" ht="15.75" customHeight="1">
      <c r="F532" s="5"/>
      <c r="H532" s="5"/>
      <c r="J532" s="5"/>
    </row>
    <row r="533" ht="15.75" customHeight="1">
      <c r="F533" s="5"/>
      <c r="H533" s="5"/>
      <c r="J533" s="5"/>
    </row>
    <row r="534" ht="15.75" customHeight="1">
      <c r="F534" s="5"/>
      <c r="H534" s="5"/>
      <c r="J534" s="5"/>
    </row>
    <row r="535" ht="15.75" customHeight="1">
      <c r="F535" s="5"/>
      <c r="H535" s="5"/>
      <c r="J535" s="5"/>
    </row>
    <row r="536" ht="15.75" customHeight="1">
      <c r="F536" s="5"/>
      <c r="H536" s="5"/>
      <c r="J536" s="5"/>
    </row>
    <row r="537" ht="15.75" customHeight="1">
      <c r="F537" s="5"/>
      <c r="H537" s="5"/>
      <c r="J537" s="5"/>
    </row>
    <row r="538" ht="15.75" customHeight="1">
      <c r="F538" s="5"/>
      <c r="H538" s="5"/>
      <c r="J538" s="5"/>
    </row>
    <row r="539" ht="15.75" customHeight="1">
      <c r="F539" s="5"/>
      <c r="H539" s="5"/>
      <c r="J539" s="5"/>
    </row>
    <row r="540" ht="15.75" customHeight="1">
      <c r="F540" s="5"/>
      <c r="H540" s="5"/>
      <c r="J540" s="5"/>
    </row>
    <row r="541" ht="15.75" customHeight="1">
      <c r="F541" s="5"/>
      <c r="H541" s="5"/>
      <c r="J541" s="5"/>
    </row>
    <row r="542" ht="15.75" customHeight="1">
      <c r="F542" s="5"/>
      <c r="H542" s="5"/>
      <c r="J542" s="5"/>
    </row>
    <row r="543" ht="15.75" customHeight="1">
      <c r="F543" s="5"/>
      <c r="H543" s="5"/>
      <c r="J543" s="5"/>
    </row>
    <row r="544" ht="15.75" customHeight="1">
      <c r="F544" s="5"/>
      <c r="H544" s="5"/>
      <c r="J544" s="5"/>
    </row>
    <row r="545" ht="15.75" customHeight="1">
      <c r="F545" s="5"/>
      <c r="H545" s="5"/>
      <c r="J545" s="5"/>
    </row>
    <row r="546" ht="15.75" customHeight="1">
      <c r="F546" s="5"/>
      <c r="H546" s="5"/>
      <c r="J546" s="5"/>
    </row>
    <row r="547" ht="15.75" customHeight="1">
      <c r="F547" s="5"/>
      <c r="H547" s="5"/>
      <c r="J547" s="5"/>
    </row>
    <row r="548" ht="15.75" customHeight="1">
      <c r="F548" s="5"/>
      <c r="H548" s="5"/>
      <c r="J548" s="5"/>
    </row>
    <row r="549" ht="15.75" customHeight="1">
      <c r="F549" s="5"/>
      <c r="H549" s="5"/>
      <c r="J549" s="5"/>
    </row>
    <row r="550" ht="15.75" customHeight="1">
      <c r="F550" s="5"/>
      <c r="H550" s="5"/>
      <c r="J550" s="5"/>
    </row>
    <row r="551" ht="15.75" customHeight="1">
      <c r="F551" s="5"/>
      <c r="H551" s="5"/>
      <c r="J551" s="5"/>
    </row>
    <row r="552" ht="15.75" customHeight="1">
      <c r="F552" s="5"/>
      <c r="H552" s="5"/>
      <c r="J552" s="5"/>
    </row>
    <row r="553" ht="15.75" customHeight="1">
      <c r="F553" s="5"/>
      <c r="H553" s="5"/>
      <c r="J553" s="5"/>
    </row>
    <row r="554" ht="15.75" customHeight="1">
      <c r="F554" s="5"/>
      <c r="H554" s="5"/>
      <c r="J554" s="5"/>
    </row>
    <row r="555" ht="15.75" customHeight="1">
      <c r="F555" s="5"/>
      <c r="H555" s="5"/>
      <c r="J555" s="5"/>
    </row>
    <row r="556" ht="15.75" customHeight="1">
      <c r="F556" s="5"/>
      <c r="H556" s="5"/>
      <c r="J556" s="5"/>
    </row>
    <row r="557" ht="15.75" customHeight="1">
      <c r="F557" s="5"/>
      <c r="H557" s="5"/>
      <c r="J557" s="5"/>
    </row>
    <row r="558" ht="15.75" customHeight="1">
      <c r="F558" s="5"/>
      <c r="H558" s="5"/>
      <c r="J558" s="5"/>
    </row>
    <row r="559" ht="15.75" customHeight="1">
      <c r="F559" s="5"/>
      <c r="H559" s="5"/>
      <c r="J559" s="5"/>
    </row>
    <row r="560" ht="15.75" customHeight="1">
      <c r="F560" s="5"/>
      <c r="H560" s="5"/>
      <c r="J560" s="5"/>
    </row>
    <row r="561" ht="15.75" customHeight="1">
      <c r="F561" s="5"/>
      <c r="H561" s="5"/>
      <c r="J561" s="5"/>
    </row>
    <row r="562" ht="15.75" customHeight="1">
      <c r="F562" s="5"/>
      <c r="H562" s="5"/>
      <c r="J562" s="5"/>
    </row>
    <row r="563" ht="15.75" customHeight="1">
      <c r="F563" s="5"/>
      <c r="H563" s="5"/>
      <c r="J563" s="5"/>
    </row>
    <row r="564" ht="15.75" customHeight="1">
      <c r="F564" s="5"/>
      <c r="H564" s="5"/>
      <c r="J564" s="5"/>
    </row>
    <row r="565" ht="15.75" customHeight="1">
      <c r="F565" s="5"/>
      <c r="H565" s="5"/>
      <c r="J565" s="5"/>
    </row>
    <row r="566" ht="15.75" customHeight="1">
      <c r="F566" s="5"/>
      <c r="H566" s="5"/>
      <c r="J566" s="5"/>
    </row>
    <row r="567" ht="15.75" customHeight="1">
      <c r="F567" s="5"/>
      <c r="H567" s="5"/>
      <c r="J567" s="5"/>
    </row>
    <row r="568" ht="15.75" customHeight="1">
      <c r="F568" s="5"/>
      <c r="H568" s="5"/>
      <c r="J568" s="5"/>
    </row>
    <row r="569" ht="15.75" customHeight="1">
      <c r="F569" s="5"/>
      <c r="H569" s="5"/>
      <c r="J569" s="5"/>
    </row>
    <row r="570" ht="15.75" customHeight="1">
      <c r="F570" s="5"/>
      <c r="H570" s="5"/>
      <c r="J570" s="5"/>
    </row>
    <row r="571" ht="15.75" customHeight="1">
      <c r="F571" s="5"/>
      <c r="H571" s="5"/>
      <c r="J571" s="5"/>
    </row>
    <row r="572" ht="15.75" customHeight="1">
      <c r="F572" s="5"/>
      <c r="H572" s="5"/>
      <c r="J572" s="5"/>
    </row>
    <row r="573" ht="15.75" customHeight="1">
      <c r="F573" s="5"/>
      <c r="H573" s="5"/>
      <c r="J573" s="5"/>
    </row>
    <row r="574" ht="15.75" customHeight="1">
      <c r="F574" s="5"/>
      <c r="H574" s="5"/>
      <c r="J574" s="5"/>
    </row>
    <row r="575" ht="15.75" customHeight="1">
      <c r="F575" s="5"/>
      <c r="H575" s="5"/>
      <c r="J575" s="5"/>
    </row>
    <row r="576" ht="15.75" customHeight="1">
      <c r="F576" s="5"/>
      <c r="H576" s="5"/>
      <c r="J576" s="5"/>
    </row>
    <row r="577" ht="15.75" customHeight="1">
      <c r="F577" s="5"/>
      <c r="H577" s="5"/>
      <c r="J577" s="5"/>
    </row>
    <row r="578" ht="15.75" customHeight="1">
      <c r="F578" s="5"/>
      <c r="H578" s="5"/>
      <c r="J578" s="5"/>
    </row>
    <row r="579" ht="15.75" customHeight="1">
      <c r="F579" s="5"/>
      <c r="H579" s="5"/>
      <c r="J579" s="5"/>
    </row>
    <row r="580" ht="15.75" customHeight="1">
      <c r="F580" s="5"/>
      <c r="H580" s="5"/>
      <c r="J580" s="5"/>
    </row>
    <row r="581" ht="15.75" customHeight="1">
      <c r="F581" s="5"/>
      <c r="H581" s="5"/>
      <c r="J581" s="5"/>
    </row>
    <row r="582" ht="15.75" customHeight="1">
      <c r="F582" s="5"/>
      <c r="H582" s="5"/>
      <c r="J582" s="5"/>
    </row>
    <row r="583" ht="15.75" customHeight="1">
      <c r="F583" s="5"/>
      <c r="H583" s="5"/>
      <c r="J583" s="5"/>
    </row>
    <row r="584" ht="15.75" customHeight="1">
      <c r="F584" s="5"/>
      <c r="H584" s="5"/>
      <c r="J584" s="5"/>
    </row>
    <row r="585" ht="15.75" customHeight="1">
      <c r="F585" s="5"/>
      <c r="H585" s="5"/>
      <c r="J585" s="5"/>
    </row>
    <row r="586" ht="15.75" customHeight="1">
      <c r="F586" s="5"/>
      <c r="H586" s="5"/>
      <c r="J586" s="5"/>
    </row>
    <row r="587" ht="15.75" customHeight="1">
      <c r="F587" s="5"/>
      <c r="H587" s="5"/>
      <c r="J587" s="5"/>
    </row>
    <row r="588" ht="15.75" customHeight="1">
      <c r="F588" s="5"/>
      <c r="H588" s="5"/>
      <c r="J588" s="5"/>
    </row>
    <row r="589" ht="15.75" customHeight="1">
      <c r="F589" s="5"/>
      <c r="H589" s="5"/>
      <c r="J589" s="5"/>
    </row>
    <row r="590" ht="15.75" customHeight="1">
      <c r="F590" s="5"/>
      <c r="H590" s="5"/>
      <c r="J590" s="5"/>
    </row>
    <row r="591" ht="15.75" customHeight="1">
      <c r="F591" s="5"/>
      <c r="H591" s="5"/>
      <c r="J591" s="5"/>
    </row>
    <row r="592" ht="15.75" customHeight="1">
      <c r="F592" s="5"/>
      <c r="H592" s="5"/>
      <c r="J592" s="5"/>
    </row>
    <row r="593" ht="15.75" customHeight="1">
      <c r="F593" s="5"/>
      <c r="H593" s="5"/>
      <c r="J593" s="5"/>
    </row>
    <row r="594" ht="15.75" customHeight="1">
      <c r="F594" s="5"/>
      <c r="H594" s="5"/>
      <c r="J594" s="5"/>
    </row>
    <row r="595" ht="15.75" customHeight="1">
      <c r="F595" s="5"/>
      <c r="H595" s="5"/>
      <c r="J595" s="5"/>
    </row>
    <row r="596" ht="15.75" customHeight="1">
      <c r="F596" s="5"/>
      <c r="H596" s="5"/>
      <c r="J596" s="5"/>
    </row>
    <row r="597" ht="15.75" customHeight="1">
      <c r="F597" s="5"/>
      <c r="H597" s="5"/>
      <c r="J597" s="5"/>
    </row>
    <row r="598" ht="15.75" customHeight="1">
      <c r="F598" s="5"/>
      <c r="H598" s="5"/>
      <c r="J598" s="5"/>
    </row>
    <row r="599" ht="15.75" customHeight="1">
      <c r="F599" s="5"/>
      <c r="H599" s="5"/>
      <c r="J599" s="5"/>
    </row>
    <row r="600" ht="15.75" customHeight="1">
      <c r="F600" s="5"/>
      <c r="H600" s="5"/>
      <c r="J600" s="5"/>
    </row>
    <row r="601" ht="15.75" customHeight="1">
      <c r="F601" s="5"/>
      <c r="H601" s="5"/>
      <c r="J601" s="5"/>
    </row>
    <row r="602" ht="15.75" customHeight="1">
      <c r="F602" s="5"/>
      <c r="H602" s="5"/>
      <c r="J602" s="5"/>
    </row>
    <row r="603" ht="15.75" customHeight="1">
      <c r="F603" s="5"/>
      <c r="H603" s="5"/>
      <c r="J603" s="5"/>
    </row>
    <row r="604" ht="15.75" customHeight="1">
      <c r="F604" s="5"/>
      <c r="H604" s="5"/>
      <c r="J604" s="5"/>
    </row>
    <row r="605" ht="15.75" customHeight="1">
      <c r="F605" s="5"/>
      <c r="H605" s="5"/>
      <c r="J605" s="5"/>
    </row>
    <row r="606" ht="15.75" customHeight="1">
      <c r="F606" s="5"/>
      <c r="H606" s="5"/>
      <c r="J606" s="5"/>
    </row>
    <row r="607" ht="15.75" customHeight="1">
      <c r="F607" s="5"/>
      <c r="H607" s="5"/>
      <c r="J607" s="5"/>
    </row>
    <row r="608" ht="15.75" customHeight="1">
      <c r="F608" s="5"/>
      <c r="H608" s="5"/>
      <c r="J608" s="5"/>
    </row>
    <row r="609" ht="15.75" customHeight="1">
      <c r="F609" s="5"/>
      <c r="H609" s="5"/>
      <c r="J609" s="5"/>
    </row>
    <row r="610" ht="15.75" customHeight="1">
      <c r="F610" s="5"/>
      <c r="H610" s="5"/>
      <c r="J610" s="5"/>
    </row>
    <row r="611" ht="15.75" customHeight="1">
      <c r="F611" s="5"/>
      <c r="H611" s="5"/>
      <c r="J611" s="5"/>
    </row>
    <row r="612" ht="15.75" customHeight="1">
      <c r="F612" s="5"/>
      <c r="H612" s="5"/>
      <c r="J612" s="5"/>
    </row>
    <row r="613" ht="15.75" customHeight="1">
      <c r="F613" s="5"/>
      <c r="H613" s="5"/>
      <c r="J613" s="5"/>
    </row>
    <row r="614" ht="15.75" customHeight="1">
      <c r="F614" s="5"/>
      <c r="H614" s="5"/>
      <c r="J614" s="5"/>
    </row>
    <row r="615" ht="15.75" customHeight="1">
      <c r="F615" s="5"/>
      <c r="H615" s="5"/>
      <c r="J615" s="5"/>
    </row>
    <row r="616" ht="15.75" customHeight="1">
      <c r="F616" s="5"/>
      <c r="H616" s="5"/>
      <c r="J616" s="5"/>
    </row>
    <row r="617" ht="15.75" customHeight="1">
      <c r="F617" s="5"/>
      <c r="H617" s="5"/>
      <c r="J617" s="5"/>
    </row>
    <row r="618" ht="15.75" customHeight="1">
      <c r="F618" s="5"/>
      <c r="H618" s="5"/>
      <c r="J618" s="5"/>
    </row>
    <row r="619" ht="15.75" customHeight="1">
      <c r="F619" s="5"/>
      <c r="H619" s="5"/>
      <c r="J619" s="5"/>
    </row>
    <row r="620" ht="15.75" customHeight="1">
      <c r="F620" s="5"/>
      <c r="H620" s="5"/>
      <c r="J620" s="5"/>
    </row>
    <row r="621" ht="15.75" customHeight="1">
      <c r="F621" s="5"/>
      <c r="H621" s="5"/>
      <c r="J621" s="5"/>
    </row>
    <row r="622" ht="15.75" customHeight="1">
      <c r="F622" s="5"/>
      <c r="H622" s="5"/>
      <c r="J622" s="5"/>
    </row>
    <row r="623" ht="15.75" customHeight="1">
      <c r="F623" s="5"/>
      <c r="H623" s="5"/>
      <c r="J623" s="5"/>
    </row>
    <row r="624" ht="15.75" customHeight="1">
      <c r="F624" s="5"/>
      <c r="H624" s="5"/>
      <c r="J624" s="5"/>
    </row>
    <row r="625" ht="15.75" customHeight="1">
      <c r="F625" s="5"/>
      <c r="H625" s="5"/>
      <c r="J625" s="5"/>
    </row>
    <row r="626" ht="15.75" customHeight="1">
      <c r="F626" s="5"/>
      <c r="H626" s="5"/>
      <c r="J626" s="5"/>
    </row>
    <row r="627" ht="15.75" customHeight="1">
      <c r="F627" s="5"/>
      <c r="H627" s="5"/>
      <c r="J627" s="5"/>
    </row>
    <row r="628" ht="15.75" customHeight="1">
      <c r="F628" s="5"/>
      <c r="H628" s="5"/>
      <c r="J628" s="5"/>
    </row>
    <row r="629" ht="15.75" customHeight="1">
      <c r="F629" s="5"/>
      <c r="H629" s="5"/>
      <c r="J629" s="5"/>
    </row>
    <row r="630" ht="15.75" customHeight="1">
      <c r="F630" s="5"/>
      <c r="H630" s="5"/>
      <c r="J630" s="5"/>
    </row>
    <row r="631" ht="15.75" customHeight="1">
      <c r="F631" s="5"/>
      <c r="H631" s="5"/>
      <c r="J631" s="5"/>
    </row>
    <row r="632" ht="15.75" customHeight="1">
      <c r="F632" s="5"/>
      <c r="H632" s="5"/>
      <c r="J632" s="5"/>
    </row>
    <row r="633" ht="15.75" customHeight="1">
      <c r="F633" s="5"/>
      <c r="H633" s="5"/>
      <c r="J633" s="5"/>
    </row>
    <row r="634" ht="15.75" customHeight="1">
      <c r="F634" s="5"/>
      <c r="H634" s="5"/>
      <c r="J634" s="5"/>
    </row>
    <row r="635" ht="15.75" customHeight="1">
      <c r="F635" s="5"/>
      <c r="H635" s="5"/>
      <c r="J635" s="5"/>
    </row>
    <row r="636" ht="15.75" customHeight="1">
      <c r="F636" s="5"/>
      <c r="H636" s="5"/>
      <c r="J636" s="5"/>
    </row>
    <row r="637" ht="15.75" customHeight="1">
      <c r="F637" s="5"/>
      <c r="H637" s="5"/>
      <c r="J637" s="5"/>
    </row>
    <row r="638" ht="15.75" customHeight="1">
      <c r="F638" s="5"/>
      <c r="H638" s="5"/>
      <c r="J638" s="5"/>
    </row>
    <row r="639" ht="15.75" customHeight="1">
      <c r="F639" s="5"/>
      <c r="H639" s="5"/>
      <c r="J639" s="5"/>
    </row>
    <row r="640" ht="15.75" customHeight="1">
      <c r="F640" s="5"/>
      <c r="H640" s="5"/>
      <c r="J640" s="5"/>
    </row>
    <row r="641" ht="15.75" customHeight="1">
      <c r="F641" s="5"/>
      <c r="H641" s="5"/>
      <c r="J641" s="5"/>
    </row>
    <row r="642" ht="15.75" customHeight="1">
      <c r="F642" s="5"/>
      <c r="H642" s="5"/>
      <c r="J642" s="5"/>
    </row>
    <row r="643" ht="15.75" customHeight="1">
      <c r="F643" s="5"/>
      <c r="H643" s="5"/>
      <c r="J643" s="5"/>
    </row>
    <row r="644" ht="15.75" customHeight="1">
      <c r="F644" s="5"/>
      <c r="H644" s="5"/>
      <c r="J644" s="5"/>
    </row>
    <row r="645" ht="15.75" customHeight="1">
      <c r="F645" s="5"/>
      <c r="H645" s="5"/>
      <c r="J645" s="5"/>
    </row>
    <row r="646" ht="15.75" customHeight="1">
      <c r="F646" s="5"/>
      <c r="H646" s="5"/>
      <c r="J646" s="5"/>
    </row>
    <row r="647" ht="15.75" customHeight="1">
      <c r="F647" s="5"/>
      <c r="H647" s="5"/>
      <c r="J647" s="5"/>
    </row>
    <row r="648" ht="15.75" customHeight="1">
      <c r="F648" s="5"/>
      <c r="H648" s="5"/>
      <c r="J648" s="5"/>
    </row>
    <row r="649" ht="15.75" customHeight="1">
      <c r="F649" s="5"/>
      <c r="H649" s="5"/>
      <c r="J649" s="5"/>
    </row>
    <row r="650" ht="15.75" customHeight="1">
      <c r="F650" s="5"/>
      <c r="H650" s="5"/>
      <c r="J650" s="5"/>
    </row>
    <row r="651" ht="15.75" customHeight="1">
      <c r="F651" s="5"/>
      <c r="H651" s="5"/>
      <c r="J651" s="5"/>
    </row>
    <row r="652" ht="15.75" customHeight="1">
      <c r="F652" s="5"/>
      <c r="H652" s="5"/>
      <c r="J652" s="5"/>
    </row>
    <row r="653" ht="15.75" customHeight="1">
      <c r="F653" s="5"/>
      <c r="H653" s="5"/>
      <c r="J653" s="5"/>
    </row>
    <row r="654" ht="15.75" customHeight="1">
      <c r="F654" s="5"/>
      <c r="H654" s="5"/>
      <c r="J654" s="5"/>
    </row>
    <row r="655" ht="15.75" customHeight="1">
      <c r="F655" s="5"/>
      <c r="H655" s="5"/>
      <c r="J655" s="5"/>
    </row>
    <row r="656" ht="15.75" customHeight="1">
      <c r="F656" s="5"/>
      <c r="H656" s="5"/>
      <c r="J656" s="5"/>
    </row>
    <row r="657" ht="15.75" customHeight="1">
      <c r="F657" s="5"/>
      <c r="H657" s="5"/>
      <c r="J657" s="5"/>
    </row>
    <row r="658" ht="15.75" customHeight="1">
      <c r="F658" s="5"/>
      <c r="H658" s="5"/>
      <c r="J658" s="5"/>
    </row>
    <row r="659" ht="15.75" customHeight="1">
      <c r="F659" s="5"/>
      <c r="H659" s="5"/>
      <c r="J659" s="5"/>
    </row>
    <row r="660" ht="15.75" customHeight="1">
      <c r="F660" s="5"/>
      <c r="H660" s="5"/>
      <c r="J660" s="5"/>
    </row>
    <row r="661" ht="15.75" customHeight="1">
      <c r="F661" s="5"/>
      <c r="H661" s="5"/>
      <c r="J661" s="5"/>
    </row>
    <row r="662" ht="15.75" customHeight="1">
      <c r="F662" s="5"/>
      <c r="H662" s="5"/>
      <c r="J662" s="5"/>
    </row>
    <row r="663" ht="15.75" customHeight="1">
      <c r="F663" s="5"/>
      <c r="H663" s="5"/>
      <c r="J663" s="5"/>
    </row>
    <row r="664" ht="15.75" customHeight="1">
      <c r="F664" s="5"/>
      <c r="H664" s="5"/>
      <c r="J664" s="5"/>
    </row>
    <row r="665" ht="15.75" customHeight="1">
      <c r="F665" s="5"/>
      <c r="H665" s="5"/>
      <c r="J665" s="5"/>
    </row>
    <row r="666" ht="15.75" customHeight="1">
      <c r="F666" s="5"/>
      <c r="H666" s="5"/>
      <c r="J666" s="5"/>
    </row>
    <row r="667" ht="15.75" customHeight="1">
      <c r="F667" s="5"/>
      <c r="H667" s="5"/>
      <c r="J667" s="5"/>
    </row>
    <row r="668" ht="15.75" customHeight="1">
      <c r="F668" s="5"/>
      <c r="H668" s="5"/>
      <c r="J668" s="5"/>
    </row>
    <row r="669" ht="15.75" customHeight="1">
      <c r="F669" s="5"/>
      <c r="H669" s="5"/>
      <c r="J669" s="5"/>
    </row>
    <row r="670" ht="15.75" customHeight="1">
      <c r="F670" s="5"/>
      <c r="H670" s="5"/>
      <c r="J670" s="5"/>
    </row>
    <row r="671" ht="15.75" customHeight="1">
      <c r="F671" s="5"/>
      <c r="H671" s="5"/>
      <c r="J671" s="5"/>
    </row>
    <row r="672" ht="15.75" customHeight="1">
      <c r="F672" s="5"/>
      <c r="H672" s="5"/>
      <c r="J672" s="5"/>
    </row>
    <row r="673" ht="15.75" customHeight="1">
      <c r="F673" s="5"/>
      <c r="H673" s="5"/>
      <c r="J673" s="5"/>
    </row>
    <row r="674" ht="15.75" customHeight="1">
      <c r="F674" s="5"/>
      <c r="H674" s="5"/>
      <c r="J674" s="5"/>
    </row>
    <row r="675" ht="15.75" customHeight="1">
      <c r="F675" s="5"/>
      <c r="H675" s="5"/>
      <c r="J675" s="5"/>
    </row>
    <row r="676" ht="15.75" customHeight="1">
      <c r="F676" s="5"/>
      <c r="H676" s="5"/>
      <c r="J676" s="5"/>
    </row>
    <row r="677" ht="15.75" customHeight="1">
      <c r="F677" s="5"/>
      <c r="H677" s="5"/>
      <c r="J677" s="5"/>
    </row>
    <row r="678" ht="15.75" customHeight="1">
      <c r="F678" s="5"/>
      <c r="H678" s="5"/>
      <c r="J678" s="5"/>
    </row>
    <row r="679" ht="15.75" customHeight="1">
      <c r="F679" s="5"/>
      <c r="H679" s="5"/>
      <c r="J679" s="5"/>
    </row>
    <row r="680" ht="15.75" customHeight="1">
      <c r="F680" s="5"/>
      <c r="H680" s="5"/>
      <c r="J680" s="5"/>
    </row>
    <row r="681" ht="15.75" customHeight="1">
      <c r="F681" s="5"/>
      <c r="H681" s="5"/>
      <c r="J681" s="5"/>
    </row>
    <row r="682" ht="15.75" customHeight="1">
      <c r="F682" s="5"/>
      <c r="H682" s="5"/>
      <c r="J682" s="5"/>
    </row>
    <row r="683" ht="15.75" customHeight="1">
      <c r="F683" s="5"/>
      <c r="H683" s="5"/>
      <c r="J683" s="5"/>
    </row>
    <row r="684" ht="15.75" customHeight="1">
      <c r="F684" s="5"/>
      <c r="H684" s="5"/>
      <c r="J684" s="5"/>
    </row>
    <row r="685" ht="15.75" customHeight="1">
      <c r="F685" s="5"/>
      <c r="H685" s="5"/>
      <c r="J685" s="5"/>
    </row>
    <row r="686" ht="15.75" customHeight="1">
      <c r="F686" s="5"/>
      <c r="H686" s="5"/>
      <c r="J686" s="5"/>
    </row>
    <row r="687" ht="15.75" customHeight="1">
      <c r="F687" s="5"/>
      <c r="H687" s="5"/>
      <c r="J687" s="5"/>
    </row>
    <row r="688" ht="15.75" customHeight="1">
      <c r="F688" s="5"/>
      <c r="H688" s="5"/>
      <c r="J688" s="5"/>
    </row>
    <row r="689" ht="15.75" customHeight="1">
      <c r="F689" s="5"/>
      <c r="H689" s="5"/>
      <c r="J689" s="5"/>
    </row>
    <row r="690" ht="15.75" customHeight="1">
      <c r="F690" s="5"/>
      <c r="H690" s="5"/>
      <c r="J690" s="5"/>
    </row>
    <row r="691" ht="15.75" customHeight="1">
      <c r="F691" s="5"/>
      <c r="H691" s="5"/>
      <c r="J691" s="5"/>
    </row>
    <row r="692" ht="15.75" customHeight="1">
      <c r="F692" s="5"/>
      <c r="H692" s="5"/>
      <c r="J692" s="5"/>
    </row>
    <row r="693" ht="15.75" customHeight="1">
      <c r="F693" s="5"/>
      <c r="H693" s="5"/>
      <c r="J693" s="5"/>
    </row>
    <row r="694" ht="15.75" customHeight="1">
      <c r="F694" s="5"/>
      <c r="H694" s="5"/>
      <c r="J694" s="5"/>
    </row>
    <row r="695" ht="15.75" customHeight="1">
      <c r="F695" s="5"/>
      <c r="H695" s="5"/>
      <c r="J695" s="5"/>
    </row>
    <row r="696" ht="15.75" customHeight="1">
      <c r="F696" s="5"/>
      <c r="H696" s="5"/>
      <c r="J696" s="5"/>
    </row>
    <row r="697" ht="15.75" customHeight="1">
      <c r="F697" s="5"/>
      <c r="H697" s="5"/>
      <c r="J697" s="5"/>
    </row>
    <row r="698" ht="15.75" customHeight="1">
      <c r="F698" s="5"/>
      <c r="H698" s="5"/>
      <c r="J698" s="5"/>
    </row>
    <row r="699" ht="15.75" customHeight="1">
      <c r="F699" s="5"/>
      <c r="H699" s="5"/>
      <c r="J699" s="5"/>
    </row>
    <row r="700" ht="15.75" customHeight="1">
      <c r="F700" s="5"/>
      <c r="H700" s="5"/>
      <c r="J700" s="5"/>
    </row>
    <row r="701" ht="15.75" customHeight="1">
      <c r="F701" s="5"/>
      <c r="H701" s="5"/>
      <c r="J701" s="5"/>
    </row>
    <row r="702" ht="15.75" customHeight="1">
      <c r="F702" s="5"/>
      <c r="H702" s="5"/>
      <c r="J702" s="5"/>
    </row>
    <row r="703" ht="15.75" customHeight="1">
      <c r="F703" s="5"/>
      <c r="H703" s="5"/>
      <c r="J703" s="5"/>
    </row>
    <row r="704" ht="15.75" customHeight="1">
      <c r="F704" s="5"/>
      <c r="H704" s="5"/>
      <c r="J704" s="5"/>
    </row>
    <row r="705" ht="15.75" customHeight="1">
      <c r="F705" s="5"/>
      <c r="H705" s="5"/>
      <c r="J705" s="5"/>
    </row>
    <row r="706" ht="15.75" customHeight="1">
      <c r="F706" s="5"/>
      <c r="H706" s="5"/>
      <c r="J706" s="5"/>
    </row>
    <row r="707" ht="15.75" customHeight="1">
      <c r="F707" s="5"/>
      <c r="H707" s="5"/>
      <c r="J707" s="5"/>
    </row>
    <row r="708" ht="15.75" customHeight="1">
      <c r="F708" s="5"/>
      <c r="H708" s="5"/>
      <c r="J708" s="5"/>
    </row>
    <row r="709" ht="15.75" customHeight="1">
      <c r="F709" s="5"/>
      <c r="H709" s="5"/>
      <c r="J709" s="5"/>
    </row>
    <row r="710" ht="15.75" customHeight="1">
      <c r="F710" s="5"/>
      <c r="H710" s="5"/>
      <c r="J710" s="5"/>
    </row>
    <row r="711" ht="15.75" customHeight="1">
      <c r="F711" s="5"/>
      <c r="H711" s="5"/>
      <c r="J711" s="5"/>
    </row>
    <row r="712" ht="15.75" customHeight="1">
      <c r="F712" s="5"/>
      <c r="H712" s="5"/>
      <c r="J712" s="5"/>
    </row>
    <row r="713" ht="15.75" customHeight="1">
      <c r="F713" s="5"/>
      <c r="H713" s="5"/>
      <c r="J713" s="5"/>
    </row>
    <row r="714" ht="15.75" customHeight="1">
      <c r="F714" s="5"/>
      <c r="H714" s="5"/>
      <c r="J714" s="5"/>
    </row>
    <row r="715" ht="15.75" customHeight="1">
      <c r="F715" s="5"/>
      <c r="H715" s="5"/>
      <c r="J715" s="5"/>
    </row>
    <row r="716" ht="15.75" customHeight="1">
      <c r="F716" s="5"/>
      <c r="H716" s="5"/>
      <c r="J716" s="5"/>
    </row>
    <row r="717" ht="15.75" customHeight="1">
      <c r="F717" s="5"/>
      <c r="H717" s="5"/>
      <c r="J717" s="5"/>
    </row>
    <row r="718" ht="15.75" customHeight="1">
      <c r="F718" s="5"/>
      <c r="H718" s="5"/>
      <c r="J718" s="5"/>
    </row>
    <row r="719" ht="15.75" customHeight="1">
      <c r="F719" s="5"/>
      <c r="H719" s="5"/>
      <c r="J719" s="5"/>
    </row>
    <row r="720" ht="15.75" customHeight="1">
      <c r="F720" s="5"/>
      <c r="H720" s="5"/>
      <c r="J720" s="5"/>
    </row>
    <row r="721" ht="15.75" customHeight="1">
      <c r="F721" s="5"/>
      <c r="H721" s="5"/>
      <c r="J721" s="5"/>
    </row>
    <row r="722" ht="15.75" customHeight="1">
      <c r="F722" s="5"/>
      <c r="H722" s="5"/>
      <c r="J722" s="5"/>
    </row>
    <row r="723" ht="15.75" customHeight="1">
      <c r="F723" s="5"/>
      <c r="H723" s="5"/>
      <c r="J723" s="5"/>
    </row>
    <row r="724" ht="15.75" customHeight="1">
      <c r="F724" s="5"/>
      <c r="H724" s="5"/>
      <c r="J724" s="5"/>
    </row>
    <row r="725" ht="15.75" customHeight="1">
      <c r="F725" s="5"/>
      <c r="H725" s="5"/>
      <c r="J725" s="5"/>
    </row>
    <row r="726" ht="15.75" customHeight="1">
      <c r="F726" s="5"/>
      <c r="H726" s="5"/>
      <c r="J726" s="5"/>
    </row>
    <row r="727" ht="15.75" customHeight="1">
      <c r="F727" s="5"/>
      <c r="H727" s="5"/>
      <c r="J727" s="5"/>
    </row>
    <row r="728" ht="15.75" customHeight="1">
      <c r="F728" s="5"/>
      <c r="H728" s="5"/>
      <c r="J728" s="5"/>
    </row>
    <row r="729" ht="15.75" customHeight="1">
      <c r="F729" s="5"/>
      <c r="H729" s="5"/>
      <c r="J729" s="5"/>
    </row>
    <row r="730" ht="15.75" customHeight="1">
      <c r="F730" s="5"/>
      <c r="H730" s="5"/>
      <c r="J730" s="5"/>
    </row>
    <row r="731" ht="15.75" customHeight="1">
      <c r="F731" s="5"/>
      <c r="H731" s="5"/>
      <c r="J731" s="5"/>
    </row>
    <row r="732" ht="15.75" customHeight="1">
      <c r="F732" s="5"/>
      <c r="H732" s="5"/>
      <c r="J732" s="5"/>
    </row>
    <row r="733" ht="15.75" customHeight="1">
      <c r="F733" s="5"/>
      <c r="H733" s="5"/>
      <c r="J733" s="5"/>
    </row>
    <row r="734" ht="15.75" customHeight="1">
      <c r="F734" s="5"/>
      <c r="H734" s="5"/>
      <c r="J734" s="5"/>
    </row>
    <row r="735" ht="15.75" customHeight="1">
      <c r="F735" s="5"/>
      <c r="H735" s="5"/>
      <c r="J735" s="5"/>
    </row>
    <row r="736" ht="15.75" customHeight="1">
      <c r="F736" s="5"/>
      <c r="H736" s="5"/>
      <c r="J736" s="5"/>
    </row>
    <row r="737" ht="15.75" customHeight="1">
      <c r="F737" s="5"/>
      <c r="H737" s="5"/>
      <c r="J737" s="5"/>
    </row>
    <row r="738" ht="15.75" customHeight="1">
      <c r="F738" s="5"/>
      <c r="H738" s="5"/>
      <c r="J738" s="5"/>
    </row>
    <row r="739" ht="15.75" customHeight="1">
      <c r="F739" s="5"/>
      <c r="H739" s="5"/>
      <c r="J739" s="5"/>
    </row>
    <row r="740" ht="15.75" customHeight="1">
      <c r="F740" s="5"/>
      <c r="H740" s="5"/>
      <c r="J740" s="5"/>
    </row>
    <row r="741" ht="15.75" customHeight="1">
      <c r="F741" s="5"/>
      <c r="H741" s="5"/>
      <c r="J741" s="5"/>
    </row>
    <row r="742" ht="15.75" customHeight="1">
      <c r="F742" s="5"/>
      <c r="H742" s="5"/>
      <c r="J742" s="5"/>
    </row>
    <row r="743" ht="15.75" customHeight="1">
      <c r="F743" s="5"/>
      <c r="H743" s="5"/>
      <c r="J743" s="5"/>
    </row>
    <row r="744" ht="15.75" customHeight="1">
      <c r="F744" s="5"/>
      <c r="H744" s="5"/>
      <c r="J744" s="5"/>
    </row>
    <row r="745" ht="15.75" customHeight="1">
      <c r="F745" s="5"/>
      <c r="H745" s="5"/>
      <c r="J745" s="5"/>
    </row>
    <row r="746" ht="15.75" customHeight="1">
      <c r="F746" s="5"/>
      <c r="H746" s="5"/>
      <c r="J746" s="5"/>
    </row>
    <row r="747" ht="15.75" customHeight="1">
      <c r="F747" s="5"/>
      <c r="H747" s="5"/>
      <c r="J747" s="5"/>
    </row>
    <row r="748" ht="15.75" customHeight="1">
      <c r="F748" s="5"/>
      <c r="H748" s="5"/>
      <c r="J748" s="5"/>
    </row>
    <row r="749" ht="15.75" customHeight="1">
      <c r="F749" s="5"/>
      <c r="H749" s="5"/>
      <c r="J749" s="5"/>
    </row>
    <row r="750" ht="15.75" customHeight="1">
      <c r="F750" s="5"/>
      <c r="H750" s="5"/>
      <c r="J750" s="5"/>
    </row>
    <row r="751" ht="15.75" customHeight="1">
      <c r="F751" s="5"/>
      <c r="H751" s="5"/>
      <c r="J751" s="5"/>
    </row>
    <row r="752" ht="15.75" customHeight="1">
      <c r="F752" s="5"/>
      <c r="H752" s="5"/>
      <c r="J752" s="5"/>
    </row>
    <row r="753" ht="15.75" customHeight="1">
      <c r="F753" s="5"/>
      <c r="H753" s="5"/>
      <c r="J753" s="5"/>
    </row>
    <row r="754" ht="15.75" customHeight="1">
      <c r="F754" s="5"/>
      <c r="H754" s="5"/>
      <c r="J754" s="5"/>
    </row>
    <row r="755" ht="15.75" customHeight="1">
      <c r="F755" s="5"/>
      <c r="H755" s="5"/>
      <c r="J755" s="5"/>
    </row>
    <row r="756" ht="15.75" customHeight="1">
      <c r="F756" s="5"/>
      <c r="H756" s="5"/>
      <c r="J756" s="5"/>
    </row>
    <row r="757" ht="15.75" customHeight="1">
      <c r="F757" s="5"/>
      <c r="H757" s="5"/>
      <c r="J757" s="5"/>
    </row>
    <row r="758" ht="15.75" customHeight="1">
      <c r="F758" s="5"/>
      <c r="H758" s="5"/>
      <c r="J758" s="5"/>
    </row>
    <row r="759" ht="15.75" customHeight="1">
      <c r="F759" s="5"/>
      <c r="H759" s="5"/>
      <c r="J759" s="5"/>
    </row>
    <row r="760" ht="15.75" customHeight="1">
      <c r="F760" s="5"/>
      <c r="H760" s="5"/>
      <c r="J760" s="5"/>
    </row>
    <row r="761" ht="15.75" customHeight="1">
      <c r="F761" s="5"/>
      <c r="H761" s="5"/>
      <c r="J761" s="5"/>
    </row>
    <row r="762" ht="15.75" customHeight="1">
      <c r="F762" s="5"/>
      <c r="H762" s="5"/>
      <c r="J762" s="5"/>
    </row>
    <row r="763" ht="15.75" customHeight="1">
      <c r="F763" s="5"/>
      <c r="H763" s="5"/>
      <c r="J763" s="5"/>
    </row>
    <row r="764" ht="15.75" customHeight="1">
      <c r="F764" s="5"/>
      <c r="H764" s="5"/>
      <c r="J764" s="5"/>
    </row>
    <row r="765" ht="15.75" customHeight="1">
      <c r="F765" s="5"/>
      <c r="H765" s="5"/>
      <c r="J765" s="5"/>
    </row>
    <row r="766" ht="15.75" customHeight="1">
      <c r="F766" s="5"/>
      <c r="H766" s="5"/>
      <c r="J766" s="5"/>
    </row>
    <row r="767" ht="15.75" customHeight="1">
      <c r="F767" s="5"/>
      <c r="H767" s="5"/>
      <c r="J767" s="5"/>
    </row>
    <row r="768" ht="15.75" customHeight="1">
      <c r="F768" s="5"/>
      <c r="H768" s="5"/>
      <c r="J768" s="5"/>
    </row>
    <row r="769" ht="15.75" customHeight="1">
      <c r="F769" s="5"/>
      <c r="H769" s="5"/>
      <c r="J769" s="5"/>
    </row>
    <row r="770" ht="15.75" customHeight="1">
      <c r="F770" s="5"/>
      <c r="H770" s="5"/>
      <c r="J770" s="5"/>
    </row>
    <row r="771" ht="15.75" customHeight="1">
      <c r="F771" s="5"/>
      <c r="H771" s="5"/>
      <c r="J771" s="5"/>
    </row>
    <row r="772" ht="15.75" customHeight="1">
      <c r="F772" s="5"/>
      <c r="H772" s="5"/>
      <c r="J772" s="5"/>
    </row>
    <row r="773" ht="15.75" customHeight="1">
      <c r="F773" s="5"/>
      <c r="H773" s="5"/>
      <c r="J773" s="5"/>
    </row>
    <row r="774" ht="15.75" customHeight="1">
      <c r="F774" s="5"/>
      <c r="H774" s="5"/>
      <c r="J774" s="5"/>
    </row>
    <row r="775" ht="15.75" customHeight="1">
      <c r="F775" s="5"/>
      <c r="H775" s="5"/>
      <c r="J775" s="5"/>
    </row>
    <row r="776" ht="15.75" customHeight="1">
      <c r="F776" s="5"/>
      <c r="H776" s="5"/>
      <c r="J776" s="5"/>
    </row>
    <row r="777" ht="15.75" customHeight="1">
      <c r="F777" s="5"/>
      <c r="H777" s="5"/>
      <c r="J777" s="5"/>
    </row>
    <row r="778" ht="15.75" customHeight="1">
      <c r="F778" s="5"/>
      <c r="H778" s="5"/>
      <c r="J778" s="5"/>
    </row>
    <row r="779" ht="15.75" customHeight="1">
      <c r="F779" s="5"/>
      <c r="H779" s="5"/>
      <c r="J779" s="5"/>
    </row>
    <row r="780" ht="15.75" customHeight="1">
      <c r="F780" s="5"/>
      <c r="H780" s="5"/>
      <c r="J780" s="5"/>
    </row>
    <row r="781" ht="15.75" customHeight="1">
      <c r="F781" s="5"/>
      <c r="H781" s="5"/>
      <c r="J781" s="5"/>
    </row>
    <row r="782" ht="15.75" customHeight="1">
      <c r="F782" s="5"/>
      <c r="H782" s="5"/>
      <c r="J782" s="5"/>
    </row>
    <row r="783" ht="15.75" customHeight="1">
      <c r="F783" s="5"/>
      <c r="H783" s="5"/>
      <c r="J783" s="5"/>
    </row>
    <row r="784" ht="15.75" customHeight="1">
      <c r="F784" s="5"/>
      <c r="H784" s="5"/>
      <c r="J784" s="5"/>
    </row>
    <row r="785" ht="15.75" customHeight="1">
      <c r="F785" s="5"/>
      <c r="H785" s="5"/>
      <c r="J785" s="5"/>
    </row>
    <row r="786" ht="15.75" customHeight="1">
      <c r="F786" s="5"/>
      <c r="H786" s="5"/>
      <c r="J786" s="5"/>
    </row>
    <row r="787" ht="15.75" customHeight="1">
      <c r="F787" s="5"/>
      <c r="H787" s="5"/>
      <c r="J787" s="5"/>
    </row>
    <row r="788" ht="15.75" customHeight="1">
      <c r="F788" s="5"/>
      <c r="H788" s="5"/>
      <c r="J788" s="5"/>
    </row>
    <row r="789" ht="15.75" customHeight="1">
      <c r="F789" s="5"/>
      <c r="H789" s="5"/>
      <c r="J789" s="5"/>
    </row>
    <row r="790" ht="15.75" customHeight="1">
      <c r="F790" s="5"/>
      <c r="H790" s="5"/>
      <c r="J790" s="5"/>
    </row>
    <row r="791" ht="15.75" customHeight="1">
      <c r="F791" s="5"/>
      <c r="H791" s="5"/>
      <c r="J791" s="5"/>
    </row>
    <row r="792" ht="15.75" customHeight="1">
      <c r="F792" s="5"/>
      <c r="H792" s="5"/>
      <c r="J792" s="5"/>
    </row>
    <row r="793" ht="15.75" customHeight="1">
      <c r="F793" s="5"/>
      <c r="H793" s="5"/>
      <c r="J793" s="5"/>
    </row>
    <row r="794" ht="15.75" customHeight="1">
      <c r="F794" s="5"/>
      <c r="H794" s="5"/>
      <c r="J794" s="5"/>
    </row>
    <row r="795" ht="15.75" customHeight="1">
      <c r="F795" s="5"/>
      <c r="H795" s="5"/>
      <c r="J795" s="5"/>
    </row>
    <row r="796" ht="15.75" customHeight="1">
      <c r="F796" s="5"/>
      <c r="H796" s="5"/>
      <c r="J796" s="5"/>
    </row>
    <row r="797" ht="15.75" customHeight="1">
      <c r="F797" s="5"/>
      <c r="H797" s="5"/>
      <c r="J797" s="5"/>
    </row>
    <row r="798" ht="15.75" customHeight="1">
      <c r="F798" s="5"/>
      <c r="H798" s="5"/>
      <c r="J798" s="5"/>
    </row>
    <row r="799" ht="15.75" customHeight="1">
      <c r="F799" s="5"/>
      <c r="H799" s="5"/>
      <c r="J799" s="5"/>
    </row>
    <row r="800" ht="15.75" customHeight="1">
      <c r="F800" s="5"/>
      <c r="H800" s="5"/>
      <c r="J800" s="5"/>
    </row>
    <row r="801" ht="15.75" customHeight="1">
      <c r="F801" s="5"/>
      <c r="H801" s="5"/>
      <c r="J801" s="5"/>
    </row>
    <row r="802" ht="15.75" customHeight="1">
      <c r="F802" s="5"/>
      <c r="H802" s="5"/>
      <c r="J802" s="5"/>
    </row>
    <row r="803" ht="15.75" customHeight="1">
      <c r="F803" s="5"/>
      <c r="H803" s="5"/>
      <c r="J803" s="5"/>
    </row>
    <row r="804" ht="15.75" customHeight="1">
      <c r="F804" s="5"/>
      <c r="H804" s="5"/>
      <c r="J804" s="5"/>
    </row>
    <row r="805" ht="15.75" customHeight="1">
      <c r="F805" s="5"/>
      <c r="H805" s="5"/>
      <c r="J805" s="5"/>
    </row>
    <row r="806" ht="15.75" customHeight="1">
      <c r="F806" s="5"/>
      <c r="H806" s="5"/>
      <c r="J806" s="5"/>
    </row>
    <row r="807" ht="15.75" customHeight="1">
      <c r="F807" s="5"/>
      <c r="H807" s="5"/>
      <c r="J807" s="5"/>
    </row>
    <row r="808" ht="15.75" customHeight="1">
      <c r="F808" s="5"/>
      <c r="H808" s="5"/>
      <c r="J808" s="5"/>
    </row>
    <row r="809" ht="15.75" customHeight="1">
      <c r="F809" s="5"/>
      <c r="H809" s="5"/>
      <c r="J809" s="5"/>
    </row>
    <row r="810" ht="15.75" customHeight="1">
      <c r="F810" s="5"/>
      <c r="H810" s="5"/>
      <c r="J810" s="5"/>
    </row>
    <row r="811" ht="15.75" customHeight="1">
      <c r="F811" s="5"/>
      <c r="H811" s="5"/>
      <c r="J811" s="5"/>
    </row>
    <row r="812" ht="15.75" customHeight="1">
      <c r="F812" s="5"/>
      <c r="H812" s="5"/>
      <c r="J812" s="5"/>
    </row>
    <row r="813" ht="15.75" customHeight="1">
      <c r="F813" s="5"/>
      <c r="H813" s="5"/>
      <c r="J813" s="5"/>
    </row>
    <row r="814" ht="15.75" customHeight="1">
      <c r="F814" s="5"/>
      <c r="H814" s="5"/>
      <c r="J814" s="5"/>
    </row>
    <row r="815" ht="15.75" customHeight="1">
      <c r="F815" s="5"/>
      <c r="H815" s="5"/>
      <c r="J815" s="5"/>
    </row>
    <row r="816" ht="15.75" customHeight="1">
      <c r="F816" s="5"/>
      <c r="H816" s="5"/>
      <c r="J816" s="5"/>
    </row>
    <row r="817" ht="15.75" customHeight="1">
      <c r="F817" s="5"/>
      <c r="H817" s="5"/>
      <c r="J817" s="5"/>
    </row>
    <row r="818" ht="15.75" customHeight="1">
      <c r="F818" s="5"/>
      <c r="H818" s="5"/>
      <c r="J818" s="5"/>
    </row>
    <row r="819" ht="15.75" customHeight="1">
      <c r="F819" s="5"/>
      <c r="H819" s="5"/>
      <c r="J819" s="5"/>
    </row>
    <row r="820" ht="15.75" customHeight="1">
      <c r="F820" s="5"/>
      <c r="H820" s="5"/>
      <c r="J820" s="5"/>
    </row>
    <row r="821" ht="15.75" customHeight="1">
      <c r="F821" s="5"/>
      <c r="H821" s="5"/>
      <c r="J821" s="5"/>
    </row>
    <row r="822" ht="15.75" customHeight="1">
      <c r="F822" s="5"/>
      <c r="H822" s="5"/>
      <c r="J822" s="5"/>
    </row>
    <row r="823" ht="15.75" customHeight="1">
      <c r="F823" s="5"/>
      <c r="H823" s="5"/>
      <c r="J823" s="5"/>
    </row>
    <row r="824" ht="15.75" customHeight="1">
      <c r="F824" s="5"/>
      <c r="H824" s="5"/>
      <c r="J824" s="5"/>
    </row>
    <row r="825" ht="15.75" customHeight="1">
      <c r="F825" s="5"/>
      <c r="H825" s="5"/>
      <c r="J825" s="5"/>
    </row>
    <row r="826" ht="15.75" customHeight="1">
      <c r="F826" s="5"/>
      <c r="H826" s="5"/>
      <c r="J826" s="5"/>
    </row>
    <row r="827" ht="15.75" customHeight="1">
      <c r="F827" s="5"/>
      <c r="H827" s="5"/>
      <c r="J827" s="5"/>
    </row>
    <row r="828" ht="15.75" customHeight="1">
      <c r="F828" s="5"/>
      <c r="H828" s="5"/>
      <c r="J828" s="5"/>
    </row>
    <row r="829" ht="15.75" customHeight="1">
      <c r="F829" s="5"/>
      <c r="H829" s="5"/>
      <c r="J829" s="5"/>
    </row>
    <row r="830" ht="15.75" customHeight="1">
      <c r="F830" s="5"/>
      <c r="H830" s="5"/>
      <c r="J830" s="5"/>
    </row>
    <row r="831" ht="15.75" customHeight="1">
      <c r="F831" s="5"/>
      <c r="H831" s="5"/>
      <c r="J831" s="5"/>
    </row>
    <row r="832" ht="15.75" customHeight="1">
      <c r="F832" s="5"/>
      <c r="H832" s="5"/>
      <c r="J832" s="5"/>
    </row>
    <row r="833" ht="15.75" customHeight="1">
      <c r="F833" s="5"/>
      <c r="H833" s="5"/>
      <c r="J833" s="5"/>
    </row>
    <row r="834" ht="15.75" customHeight="1">
      <c r="F834" s="5"/>
      <c r="H834" s="5"/>
      <c r="J834" s="5"/>
    </row>
    <row r="835" ht="15.75" customHeight="1">
      <c r="F835" s="5"/>
      <c r="H835" s="5"/>
      <c r="J835" s="5"/>
    </row>
    <row r="836" ht="15.75" customHeight="1">
      <c r="F836" s="5"/>
      <c r="H836" s="5"/>
      <c r="J836" s="5"/>
    </row>
    <row r="837" ht="15.75" customHeight="1">
      <c r="F837" s="5"/>
      <c r="H837" s="5"/>
      <c r="J837" s="5"/>
    </row>
    <row r="838" ht="15.75" customHeight="1">
      <c r="F838" s="5"/>
      <c r="H838" s="5"/>
      <c r="J838" s="5"/>
    </row>
    <row r="839" ht="15.75" customHeight="1">
      <c r="F839" s="5"/>
      <c r="H839" s="5"/>
      <c r="J839" s="5"/>
    </row>
    <row r="840" ht="15.75" customHeight="1">
      <c r="F840" s="5"/>
      <c r="H840" s="5"/>
      <c r="J840" s="5"/>
    </row>
    <row r="841" ht="15.75" customHeight="1">
      <c r="F841" s="5"/>
      <c r="H841" s="5"/>
      <c r="J841" s="5"/>
    </row>
    <row r="842" ht="15.75" customHeight="1">
      <c r="F842" s="5"/>
      <c r="H842" s="5"/>
      <c r="J842" s="5"/>
    </row>
    <row r="843" ht="15.75" customHeight="1">
      <c r="F843" s="5"/>
      <c r="H843" s="5"/>
      <c r="J843" s="5"/>
    </row>
    <row r="844" ht="15.75" customHeight="1">
      <c r="F844" s="5"/>
      <c r="H844" s="5"/>
      <c r="J844" s="5"/>
    </row>
    <row r="845" ht="15.75" customHeight="1">
      <c r="F845" s="5"/>
      <c r="H845" s="5"/>
      <c r="J845" s="5"/>
    </row>
    <row r="846" ht="15.75" customHeight="1">
      <c r="F846" s="5"/>
      <c r="H846" s="5"/>
      <c r="J846" s="5"/>
    </row>
    <row r="847" ht="15.75" customHeight="1">
      <c r="F847" s="5"/>
      <c r="H847" s="5"/>
      <c r="J847" s="5"/>
    </row>
    <row r="848" ht="15.75" customHeight="1">
      <c r="F848" s="5"/>
      <c r="H848" s="5"/>
      <c r="J848" s="5"/>
    </row>
    <row r="849" ht="15.75" customHeight="1">
      <c r="F849" s="5"/>
      <c r="H849" s="5"/>
      <c r="J849" s="5"/>
    </row>
    <row r="850" ht="15.75" customHeight="1">
      <c r="F850" s="5"/>
      <c r="H850" s="5"/>
      <c r="J850" s="5"/>
    </row>
    <row r="851" ht="15.75" customHeight="1">
      <c r="F851" s="5"/>
      <c r="H851" s="5"/>
      <c r="J851" s="5"/>
    </row>
    <row r="852" ht="15.75" customHeight="1">
      <c r="F852" s="5"/>
      <c r="H852" s="5"/>
      <c r="J852" s="5"/>
    </row>
    <row r="853" ht="15.75" customHeight="1">
      <c r="F853" s="5"/>
      <c r="H853" s="5"/>
      <c r="J853" s="5"/>
    </row>
    <row r="854" ht="15.75" customHeight="1">
      <c r="F854" s="5"/>
      <c r="H854" s="5"/>
      <c r="J854" s="5"/>
    </row>
    <row r="855" ht="15.75" customHeight="1">
      <c r="F855" s="5"/>
      <c r="H855" s="5"/>
      <c r="J855" s="5"/>
    </row>
    <row r="856" ht="15.75" customHeight="1">
      <c r="F856" s="5"/>
      <c r="H856" s="5"/>
      <c r="J856" s="5"/>
    </row>
    <row r="857" ht="15.75" customHeight="1">
      <c r="F857" s="5"/>
      <c r="H857" s="5"/>
      <c r="J857" s="5"/>
    </row>
    <row r="858" ht="15.75" customHeight="1">
      <c r="F858" s="5"/>
      <c r="H858" s="5"/>
      <c r="J858" s="5"/>
    </row>
    <row r="859" ht="15.75" customHeight="1">
      <c r="F859" s="5"/>
      <c r="H859" s="5"/>
      <c r="J859" s="5"/>
    </row>
    <row r="860" ht="15.75" customHeight="1">
      <c r="F860" s="5"/>
      <c r="H860" s="5"/>
      <c r="J860" s="5"/>
    </row>
    <row r="861" ht="15.75" customHeight="1">
      <c r="F861" s="5"/>
      <c r="H861" s="5"/>
      <c r="J861" s="5"/>
    </row>
    <row r="862" ht="15.75" customHeight="1">
      <c r="F862" s="5"/>
      <c r="H862" s="5"/>
      <c r="J862" s="5"/>
    </row>
    <row r="863" ht="15.75" customHeight="1">
      <c r="F863" s="5"/>
      <c r="H863" s="5"/>
      <c r="J863" s="5"/>
    </row>
    <row r="864" ht="15.75" customHeight="1">
      <c r="F864" s="5"/>
      <c r="H864" s="5"/>
      <c r="J864" s="5"/>
    </row>
    <row r="865" ht="15.75" customHeight="1">
      <c r="F865" s="5"/>
      <c r="H865" s="5"/>
      <c r="J865" s="5"/>
    </row>
    <row r="866" ht="15.75" customHeight="1">
      <c r="F866" s="5"/>
      <c r="H866" s="5"/>
      <c r="J866" s="5"/>
    </row>
    <row r="867" ht="15.75" customHeight="1">
      <c r="F867" s="5"/>
      <c r="H867" s="5"/>
      <c r="J867" s="5"/>
    </row>
    <row r="868" ht="15.75" customHeight="1">
      <c r="F868" s="5"/>
      <c r="H868" s="5"/>
      <c r="J868" s="5"/>
    </row>
    <row r="869" ht="15.75" customHeight="1">
      <c r="F869" s="5"/>
      <c r="H869" s="5"/>
      <c r="J869" s="5"/>
    </row>
    <row r="870" ht="15.75" customHeight="1">
      <c r="F870" s="5"/>
      <c r="H870" s="5"/>
      <c r="J870" s="5"/>
    </row>
    <row r="871" ht="15.75" customHeight="1">
      <c r="F871" s="5"/>
      <c r="H871" s="5"/>
      <c r="J871" s="5"/>
    </row>
    <row r="872" ht="15.75" customHeight="1">
      <c r="F872" s="5"/>
      <c r="H872" s="5"/>
      <c r="J872" s="5"/>
    </row>
    <row r="873" ht="15.75" customHeight="1">
      <c r="F873" s="5"/>
      <c r="H873" s="5"/>
      <c r="J873" s="5"/>
    </row>
    <row r="874" ht="15.75" customHeight="1">
      <c r="F874" s="5"/>
      <c r="H874" s="5"/>
      <c r="J874" s="5"/>
    </row>
    <row r="875" ht="15.75" customHeight="1">
      <c r="F875" s="5"/>
      <c r="H875" s="5"/>
      <c r="J875" s="5"/>
    </row>
    <row r="876" ht="15.75" customHeight="1">
      <c r="F876" s="5"/>
      <c r="H876" s="5"/>
      <c r="J876" s="5"/>
    </row>
    <row r="877" ht="15.75" customHeight="1">
      <c r="F877" s="5"/>
      <c r="H877" s="5"/>
      <c r="J877" s="5"/>
    </row>
    <row r="878" ht="15.75" customHeight="1">
      <c r="F878" s="5"/>
      <c r="H878" s="5"/>
      <c r="J878" s="5"/>
    </row>
    <row r="879" ht="15.75" customHeight="1">
      <c r="F879" s="5"/>
      <c r="H879" s="5"/>
      <c r="J879" s="5"/>
    </row>
    <row r="880" ht="15.75" customHeight="1">
      <c r="F880" s="5"/>
      <c r="H880" s="5"/>
      <c r="J880" s="5"/>
    </row>
    <row r="881" ht="15.75" customHeight="1">
      <c r="F881" s="5"/>
      <c r="H881" s="5"/>
      <c r="J881" s="5"/>
    </row>
    <row r="882" ht="15.75" customHeight="1">
      <c r="F882" s="5"/>
      <c r="H882" s="5"/>
      <c r="J882" s="5"/>
    </row>
    <row r="883" ht="15.75" customHeight="1">
      <c r="F883" s="5"/>
      <c r="H883" s="5"/>
      <c r="J883" s="5"/>
    </row>
    <row r="884" ht="15.75" customHeight="1">
      <c r="F884" s="5"/>
      <c r="H884" s="5"/>
      <c r="J884" s="5"/>
    </row>
    <row r="885" ht="15.75" customHeight="1">
      <c r="F885" s="5"/>
      <c r="H885" s="5"/>
      <c r="J885" s="5"/>
    </row>
    <row r="886" ht="15.75" customHeight="1">
      <c r="F886" s="5"/>
      <c r="H886" s="5"/>
      <c r="J886" s="5"/>
    </row>
    <row r="887" ht="15.75" customHeight="1">
      <c r="F887" s="5"/>
      <c r="H887" s="5"/>
      <c r="J887" s="5"/>
    </row>
    <row r="888" ht="15.75" customHeight="1">
      <c r="F888" s="5"/>
      <c r="H888" s="5"/>
      <c r="J888" s="5"/>
    </row>
    <row r="889" ht="15.75" customHeight="1">
      <c r="F889" s="5"/>
      <c r="H889" s="5"/>
      <c r="J889" s="5"/>
    </row>
    <row r="890" ht="15.75" customHeight="1">
      <c r="F890" s="5"/>
      <c r="H890" s="5"/>
      <c r="J890" s="5"/>
    </row>
    <row r="891" ht="15.75" customHeight="1">
      <c r="F891" s="5"/>
      <c r="H891" s="5"/>
      <c r="J891" s="5"/>
    </row>
    <row r="892" ht="15.75" customHeight="1">
      <c r="F892" s="5"/>
      <c r="H892" s="5"/>
      <c r="J892" s="5"/>
    </row>
    <row r="893" ht="15.75" customHeight="1">
      <c r="F893" s="5"/>
      <c r="H893" s="5"/>
      <c r="J893" s="5"/>
    </row>
    <row r="894" ht="15.75" customHeight="1">
      <c r="F894" s="5"/>
      <c r="H894" s="5"/>
      <c r="J894" s="5"/>
    </row>
    <row r="895" ht="15.75" customHeight="1">
      <c r="F895" s="5"/>
      <c r="H895" s="5"/>
      <c r="J895" s="5"/>
    </row>
    <row r="896" ht="15.75" customHeight="1">
      <c r="F896" s="5"/>
      <c r="H896" s="5"/>
      <c r="J896" s="5"/>
    </row>
    <row r="897" ht="15.75" customHeight="1">
      <c r="F897" s="5"/>
      <c r="H897" s="5"/>
      <c r="J897" s="5"/>
    </row>
    <row r="898" ht="15.75" customHeight="1">
      <c r="F898" s="5"/>
      <c r="H898" s="5"/>
      <c r="J898" s="5"/>
    </row>
    <row r="899" ht="15.75" customHeight="1">
      <c r="F899" s="5"/>
      <c r="H899" s="5"/>
      <c r="J899" s="5"/>
    </row>
    <row r="900" ht="15.75" customHeight="1">
      <c r="F900" s="5"/>
      <c r="H900" s="5"/>
      <c r="J900" s="5"/>
    </row>
    <row r="901" ht="15.75" customHeight="1">
      <c r="F901" s="5"/>
      <c r="H901" s="5"/>
      <c r="J901" s="5"/>
    </row>
    <row r="902" ht="15.75" customHeight="1">
      <c r="F902" s="5"/>
      <c r="H902" s="5"/>
      <c r="J902" s="5"/>
    </row>
    <row r="903" ht="15.75" customHeight="1">
      <c r="F903" s="5"/>
      <c r="H903" s="5"/>
      <c r="J903" s="5"/>
    </row>
    <row r="904" ht="15.75" customHeight="1">
      <c r="F904" s="5"/>
      <c r="H904" s="5"/>
      <c r="J904" s="5"/>
    </row>
    <row r="905" ht="15.75" customHeight="1">
      <c r="F905" s="5"/>
      <c r="H905" s="5"/>
      <c r="J905" s="5"/>
    </row>
    <row r="906" ht="15.75" customHeight="1">
      <c r="F906" s="5"/>
      <c r="H906" s="5"/>
      <c r="J906" s="5"/>
    </row>
    <row r="907" ht="15.75" customHeight="1">
      <c r="F907" s="5"/>
      <c r="H907" s="5"/>
      <c r="J907" s="5"/>
    </row>
    <row r="908" ht="15.75" customHeight="1">
      <c r="F908" s="5"/>
      <c r="H908" s="5"/>
      <c r="J908" s="5"/>
    </row>
    <row r="909" ht="15.75" customHeight="1">
      <c r="F909" s="5"/>
      <c r="H909" s="5"/>
      <c r="J909" s="5"/>
    </row>
    <row r="910" ht="15.75" customHeight="1">
      <c r="F910" s="5"/>
      <c r="H910" s="5"/>
      <c r="J910" s="5"/>
    </row>
    <row r="911" ht="15.75" customHeight="1">
      <c r="F911" s="5"/>
      <c r="H911" s="5"/>
      <c r="J911" s="5"/>
    </row>
    <row r="912" ht="15.75" customHeight="1">
      <c r="F912" s="5"/>
      <c r="H912" s="5"/>
      <c r="J912" s="5"/>
    </row>
    <row r="913" ht="15.75" customHeight="1">
      <c r="F913" s="5"/>
      <c r="H913" s="5"/>
      <c r="J913" s="5"/>
    </row>
    <row r="914" ht="15.75" customHeight="1">
      <c r="F914" s="5"/>
      <c r="H914" s="5"/>
      <c r="J914" s="5"/>
    </row>
    <row r="915" ht="15.75" customHeight="1">
      <c r="F915" s="5"/>
      <c r="H915" s="5"/>
      <c r="J915" s="5"/>
    </row>
    <row r="916" ht="15.75" customHeight="1">
      <c r="F916" s="5"/>
      <c r="H916" s="5"/>
      <c r="J916" s="5"/>
    </row>
    <row r="917" ht="15.75" customHeight="1">
      <c r="F917" s="5"/>
      <c r="H917" s="5"/>
      <c r="J917" s="5"/>
    </row>
    <row r="918" ht="15.75" customHeight="1">
      <c r="F918" s="5"/>
      <c r="H918" s="5"/>
      <c r="J918" s="5"/>
    </row>
    <row r="919" ht="15.75" customHeight="1">
      <c r="F919" s="5"/>
      <c r="H919" s="5"/>
      <c r="J919" s="5"/>
    </row>
    <row r="920" ht="15.75" customHeight="1">
      <c r="F920" s="5"/>
      <c r="H920" s="5"/>
      <c r="J920" s="5"/>
    </row>
    <row r="921" ht="15.75" customHeight="1">
      <c r="F921" s="5"/>
      <c r="H921" s="5"/>
      <c r="J921" s="5"/>
    </row>
    <row r="922" ht="15.75" customHeight="1">
      <c r="F922" s="5"/>
      <c r="H922" s="5"/>
      <c r="J922" s="5"/>
    </row>
    <row r="923" ht="15.75" customHeight="1">
      <c r="F923" s="5"/>
      <c r="H923" s="5"/>
      <c r="J923" s="5"/>
    </row>
    <row r="924" ht="15.75" customHeight="1">
      <c r="F924" s="5"/>
      <c r="H924" s="5"/>
      <c r="J924" s="5"/>
    </row>
    <row r="925" ht="15.75" customHeight="1">
      <c r="F925" s="5"/>
      <c r="H925" s="5"/>
      <c r="J925" s="5"/>
    </row>
    <row r="926" ht="15.75" customHeight="1">
      <c r="F926" s="5"/>
      <c r="H926" s="5"/>
      <c r="J926" s="5"/>
    </row>
    <row r="927" ht="15.75" customHeight="1">
      <c r="F927" s="5"/>
      <c r="H927" s="5"/>
      <c r="J927" s="5"/>
    </row>
    <row r="928" ht="15.75" customHeight="1">
      <c r="F928" s="5"/>
      <c r="H928" s="5"/>
      <c r="J928" s="5"/>
    </row>
    <row r="929" ht="15.75" customHeight="1">
      <c r="F929" s="5"/>
      <c r="H929" s="5"/>
      <c r="J929" s="5"/>
    </row>
    <row r="930" ht="15.75" customHeight="1">
      <c r="F930" s="5"/>
      <c r="H930" s="5"/>
      <c r="J930" s="5"/>
    </row>
    <row r="931" ht="15.75" customHeight="1">
      <c r="F931" s="5"/>
      <c r="H931" s="5"/>
      <c r="J931" s="5"/>
    </row>
    <row r="932" ht="15.75" customHeight="1">
      <c r="F932" s="5"/>
      <c r="H932" s="5"/>
      <c r="J932" s="5"/>
    </row>
    <row r="933" ht="15.75" customHeight="1">
      <c r="F933" s="5"/>
      <c r="H933" s="5"/>
      <c r="J933" s="5"/>
    </row>
    <row r="934" ht="15.75" customHeight="1">
      <c r="F934" s="5"/>
      <c r="H934" s="5"/>
      <c r="J934" s="5"/>
    </row>
    <row r="935" ht="15.75" customHeight="1">
      <c r="F935" s="5"/>
      <c r="H935" s="5"/>
      <c r="J935" s="5"/>
    </row>
    <row r="936" ht="15.75" customHeight="1">
      <c r="F936" s="5"/>
      <c r="H936" s="5"/>
      <c r="J936" s="5"/>
    </row>
    <row r="937" ht="15.75" customHeight="1">
      <c r="F937" s="5"/>
      <c r="H937" s="5"/>
      <c r="J937" s="5"/>
    </row>
    <row r="938" ht="15.75" customHeight="1">
      <c r="F938" s="5"/>
      <c r="H938" s="5"/>
      <c r="J938" s="5"/>
    </row>
    <row r="939" ht="15.75" customHeight="1">
      <c r="F939" s="5"/>
      <c r="H939" s="5"/>
      <c r="J939" s="5"/>
    </row>
    <row r="940" ht="15.75" customHeight="1">
      <c r="F940" s="5"/>
      <c r="H940" s="5"/>
      <c r="J940" s="5"/>
    </row>
    <row r="941" ht="15.75" customHeight="1">
      <c r="F941" s="5"/>
      <c r="H941" s="5"/>
      <c r="J941" s="5"/>
    </row>
    <row r="942" ht="15.75" customHeight="1">
      <c r="F942" s="5"/>
      <c r="H942" s="5"/>
      <c r="J942" s="5"/>
    </row>
    <row r="943" ht="15.75" customHeight="1">
      <c r="F943" s="5"/>
      <c r="H943" s="5"/>
      <c r="J943" s="5"/>
    </row>
    <row r="944" ht="15.75" customHeight="1">
      <c r="F944" s="5"/>
      <c r="H944" s="5"/>
      <c r="J944" s="5"/>
    </row>
    <row r="945" ht="15.75" customHeight="1">
      <c r="F945" s="5"/>
      <c r="H945" s="5"/>
      <c r="J945" s="5"/>
    </row>
    <row r="946" ht="15.75" customHeight="1">
      <c r="F946" s="5"/>
      <c r="H946" s="5"/>
      <c r="J946" s="5"/>
    </row>
    <row r="947" ht="15.75" customHeight="1">
      <c r="F947" s="5"/>
      <c r="H947" s="5"/>
      <c r="J947" s="5"/>
    </row>
    <row r="948" ht="15.75" customHeight="1">
      <c r="F948" s="5"/>
      <c r="H948" s="5"/>
      <c r="J948" s="5"/>
    </row>
    <row r="949" ht="15.75" customHeight="1">
      <c r="F949" s="5"/>
      <c r="H949" s="5"/>
      <c r="J949" s="5"/>
    </row>
    <row r="950" ht="15.75" customHeight="1">
      <c r="F950" s="5"/>
      <c r="H950" s="5"/>
      <c r="J950" s="5"/>
    </row>
    <row r="951" ht="15.75" customHeight="1">
      <c r="F951" s="5"/>
      <c r="H951" s="5"/>
      <c r="J951" s="5"/>
    </row>
    <row r="952" ht="15.75" customHeight="1">
      <c r="F952" s="5"/>
      <c r="H952" s="5"/>
      <c r="J952" s="5"/>
    </row>
    <row r="953" ht="15.75" customHeight="1">
      <c r="F953" s="5"/>
      <c r="H953" s="5"/>
      <c r="J953" s="5"/>
    </row>
    <row r="954" ht="15.75" customHeight="1">
      <c r="F954" s="5"/>
      <c r="H954" s="5"/>
      <c r="J954" s="5"/>
    </row>
    <row r="955" ht="15.75" customHeight="1">
      <c r="F955" s="5"/>
      <c r="H955" s="5"/>
      <c r="J955" s="5"/>
    </row>
    <row r="956" ht="15.75" customHeight="1">
      <c r="F956" s="5"/>
      <c r="H956" s="5"/>
      <c r="J956" s="5"/>
    </row>
    <row r="957" ht="15.75" customHeight="1">
      <c r="F957" s="5"/>
      <c r="H957" s="5"/>
      <c r="J957" s="5"/>
    </row>
    <row r="958" ht="15.75" customHeight="1">
      <c r="F958" s="5"/>
      <c r="H958" s="5"/>
      <c r="J958" s="5"/>
    </row>
    <row r="959" ht="15.75" customHeight="1">
      <c r="F959" s="5"/>
      <c r="H959" s="5"/>
      <c r="J959" s="5"/>
    </row>
    <row r="960" ht="15.75" customHeight="1">
      <c r="F960" s="5"/>
      <c r="H960" s="5"/>
      <c r="J960" s="5"/>
    </row>
    <row r="961" ht="15.75" customHeight="1">
      <c r="F961" s="5"/>
      <c r="H961" s="5"/>
      <c r="J961" s="5"/>
    </row>
    <row r="962" ht="15.75" customHeight="1">
      <c r="F962" s="5"/>
      <c r="H962" s="5"/>
      <c r="J962" s="5"/>
    </row>
    <row r="963" ht="15.75" customHeight="1">
      <c r="F963" s="5"/>
      <c r="H963" s="5"/>
      <c r="J963" s="5"/>
    </row>
    <row r="964" ht="15.75" customHeight="1">
      <c r="F964" s="5"/>
      <c r="H964" s="5"/>
      <c r="J964" s="5"/>
    </row>
    <row r="965" ht="15.75" customHeight="1">
      <c r="F965" s="5"/>
      <c r="H965" s="5"/>
      <c r="J965" s="5"/>
    </row>
    <row r="966" ht="15.75" customHeight="1">
      <c r="F966" s="5"/>
      <c r="H966" s="5"/>
      <c r="J966" s="5"/>
    </row>
    <row r="967" ht="15.75" customHeight="1">
      <c r="F967" s="5"/>
      <c r="H967" s="5"/>
      <c r="J967" s="5"/>
    </row>
    <row r="968" ht="15.75" customHeight="1">
      <c r="F968" s="5"/>
      <c r="H968" s="5"/>
      <c r="J968" s="5"/>
    </row>
    <row r="969" ht="15.75" customHeight="1">
      <c r="F969" s="5"/>
      <c r="H969" s="5"/>
      <c r="J969" s="5"/>
    </row>
    <row r="970" ht="15.75" customHeight="1">
      <c r="F970" s="5"/>
      <c r="H970" s="5"/>
      <c r="J970" s="5"/>
    </row>
    <row r="971" ht="15.75" customHeight="1">
      <c r="F971" s="5"/>
      <c r="H971" s="5"/>
      <c r="J971" s="5"/>
    </row>
    <row r="972" ht="15.75" customHeight="1">
      <c r="F972" s="5"/>
      <c r="H972" s="5"/>
      <c r="J972" s="5"/>
    </row>
    <row r="973" ht="15.75" customHeight="1">
      <c r="F973" s="5"/>
      <c r="H973" s="5"/>
      <c r="J973" s="5"/>
    </row>
    <row r="974" ht="15.75" customHeight="1">
      <c r="F974" s="5"/>
      <c r="H974" s="5"/>
      <c r="J974" s="5"/>
    </row>
    <row r="975" ht="15.75" customHeight="1">
      <c r="F975" s="5"/>
      <c r="H975" s="5"/>
      <c r="J975" s="5"/>
    </row>
    <row r="976" ht="15.75" customHeight="1">
      <c r="F976" s="5"/>
      <c r="H976" s="5"/>
      <c r="J976" s="5"/>
    </row>
    <row r="977" ht="15.75" customHeight="1">
      <c r="F977" s="5"/>
      <c r="H977" s="5"/>
      <c r="J977" s="5"/>
    </row>
    <row r="978" ht="15.75" customHeight="1">
      <c r="F978" s="5"/>
      <c r="H978" s="5"/>
      <c r="J978" s="5"/>
    </row>
    <row r="979" ht="15.75" customHeight="1">
      <c r="F979" s="5"/>
      <c r="H979" s="5"/>
      <c r="J979" s="5"/>
    </row>
    <row r="980" ht="15.75" customHeight="1">
      <c r="F980" s="5"/>
      <c r="H980" s="5"/>
      <c r="J980" s="5"/>
    </row>
    <row r="981" ht="15.75" customHeight="1">
      <c r="F981" s="5"/>
      <c r="H981" s="5"/>
      <c r="J981" s="5"/>
    </row>
    <row r="982" ht="15.75" customHeight="1">
      <c r="F982" s="5"/>
      <c r="H982" s="5"/>
      <c r="J982" s="5"/>
    </row>
    <row r="983" ht="15.75" customHeight="1">
      <c r="F983" s="5"/>
      <c r="H983" s="5"/>
      <c r="J983" s="5"/>
    </row>
    <row r="984" ht="15.75" customHeight="1">
      <c r="F984" s="5"/>
      <c r="H984" s="5"/>
      <c r="J984" s="5"/>
    </row>
    <row r="985" ht="15.75" customHeight="1">
      <c r="F985" s="5"/>
      <c r="H985" s="5"/>
      <c r="J985" s="5"/>
    </row>
    <row r="986" ht="15.75" customHeight="1">
      <c r="F986" s="5"/>
      <c r="H986" s="5"/>
      <c r="J986" s="5"/>
    </row>
    <row r="987" ht="15.75" customHeight="1">
      <c r="F987" s="5"/>
      <c r="H987" s="5"/>
      <c r="J987" s="5"/>
    </row>
    <row r="988" ht="15.75" customHeight="1">
      <c r="F988" s="5"/>
      <c r="H988" s="5"/>
      <c r="J988" s="5"/>
    </row>
    <row r="989" ht="15.75" customHeight="1">
      <c r="F989" s="5"/>
      <c r="H989" s="5"/>
      <c r="J989" s="5"/>
    </row>
    <row r="990" ht="15.75" customHeight="1">
      <c r="F990" s="5"/>
      <c r="H990" s="5"/>
      <c r="J990" s="5"/>
    </row>
    <row r="991" ht="15.75" customHeight="1">
      <c r="F991" s="5"/>
      <c r="H991" s="5"/>
      <c r="J991" s="5"/>
    </row>
    <row r="992" ht="15.75" customHeight="1">
      <c r="F992" s="5"/>
      <c r="H992" s="5"/>
      <c r="J992" s="5"/>
    </row>
    <row r="993" ht="15.75" customHeight="1">
      <c r="F993" s="5"/>
      <c r="H993" s="5"/>
      <c r="J993" s="5"/>
    </row>
    <row r="994" ht="15.75" customHeight="1">
      <c r="F994" s="5"/>
      <c r="H994" s="5"/>
      <c r="J994" s="5"/>
    </row>
    <row r="995" ht="15.75" customHeight="1">
      <c r="F995" s="5"/>
      <c r="H995" s="5"/>
      <c r="J995" s="5"/>
    </row>
    <row r="996" ht="15.75" customHeight="1">
      <c r="F996" s="5"/>
      <c r="H996" s="5"/>
      <c r="J996" s="5"/>
    </row>
    <row r="997" ht="15.75" customHeight="1">
      <c r="F997" s="5"/>
      <c r="H997" s="5"/>
      <c r="J997" s="5"/>
    </row>
    <row r="998" ht="15.75" customHeight="1">
      <c r="F998" s="5"/>
      <c r="H998" s="5"/>
      <c r="J998" s="5"/>
    </row>
    <row r="999" ht="15.75" customHeight="1">
      <c r="F999" s="5"/>
      <c r="H999" s="5"/>
      <c r="J999" s="5"/>
    </row>
    <row r="1000" ht="15.75" customHeight="1">
      <c r="F1000" s="5"/>
      <c r="H1000" s="5"/>
      <c r="J1000" s="5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93.63"/>
    <col customWidth="1" min="3" max="3" width="12.13"/>
    <col customWidth="1" min="4" max="4" width="10.5"/>
    <col customWidth="1" min="5" max="5" width="19.63"/>
    <col customWidth="1" min="6" max="6" width="24.0"/>
    <col customWidth="1" min="7" max="7" width="16.88"/>
    <col customWidth="1" min="8" max="8" width="27.13"/>
    <col customWidth="1" min="9" max="26" width="7.75"/>
  </cols>
  <sheetData>
    <row r="1">
      <c r="A1" s="1" t="s">
        <v>0</v>
      </c>
      <c r="B1" s="1" t="s">
        <v>1</v>
      </c>
      <c r="C1" s="1" t="s">
        <v>3</v>
      </c>
      <c r="D1" s="3" t="s">
        <v>4</v>
      </c>
      <c r="E1" s="3" t="s">
        <v>8</v>
      </c>
      <c r="F1" s="3" t="s">
        <v>9</v>
      </c>
      <c r="G1" s="3" t="s">
        <v>10</v>
      </c>
      <c r="H1" s="2" t="s">
        <v>11</v>
      </c>
    </row>
    <row r="2">
      <c r="A2" s="2" t="str">
        <f>"ACACA"</f>
        <v>ACACA</v>
      </c>
      <c r="B2" s="2" t="s">
        <v>16</v>
      </c>
      <c r="C2" s="2">
        <v>31.0</v>
      </c>
      <c r="D2" s="2" t="s">
        <v>21</v>
      </c>
      <c r="E2" s="2">
        <v>19.0</v>
      </c>
      <c r="F2" s="2" t="s">
        <v>23</v>
      </c>
      <c r="G2" s="2">
        <v>1095.0</v>
      </c>
      <c r="H2" s="2">
        <v>176.0</v>
      </c>
    </row>
    <row r="3">
      <c r="A3" s="2" t="str">
        <f>"AIFM1"</f>
        <v>AIFM1</v>
      </c>
      <c r="B3" s="2" t="s">
        <v>28</v>
      </c>
      <c r="C3" s="2">
        <v>9131.0</v>
      </c>
      <c r="D3" s="2" t="s">
        <v>29</v>
      </c>
      <c r="E3" s="2">
        <v>4.0</v>
      </c>
      <c r="F3" s="2" t="s">
        <v>30</v>
      </c>
      <c r="G3" s="2">
        <v>1095.0</v>
      </c>
      <c r="H3" s="2">
        <v>149.0</v>
      </c>
    </row>
    <row r="4">
      <c r="A4" s="2" t="str">
        <f>"ALB"</f>
        <v>ALB</v>
      </c>
      <c r="B4" s="2" t="s">
        <v>53</v>
      </c>
      <c r="C4" s="2">
        <v>213.0</v>
      </c>
      <c r="D4" s="2" t="s">
        <v>56</v>
      </c>
      <c r="E4" s="2">
        <v>4.0</v>
      </c>
      <c r="F4" s="2" t="s">
        <v>57</v>
      </c>
      <c r="G4" s="2">
        <v>1095.0</v>
      </c>
      <c r="H4" s="2">
        <v>154.0</v>
      </c>
    </row>
    <row r="5">
      <c r="A5" s="2" t="str">
        <f>"ANXA2"</f>
        <v>ANXA2</v>
      </c>
      <c r="B5" s="2" t="s">
        <v>61</v>
      </c>
      <c r="C5" s="2">
        <v>302.0</v>
      </c>
      <c r="D5" s="2" t="s">
        <v>64</v>
      </c>
      <c r="E5" s="2">
        <v>2.0</v>
      </c>
      <c r="F5" s="2" t="s">
        <v>66</v>
      </c>
      <c r="G5" s="2">
        <v>1095.0</v>
      </c>
      <c r="H5" s="2">
        <v>89.0</v>
      </c>
    </row>
    <row r="6">
      <c r="A6" s="2" t="str">
        <f>"AP3D1"</f>
        <v>AP3D1</v>
      </c>
      <c r="B6" s="2" t="s">
        <v>69</v>
      </c>
      <c r="C6" s="2">
        <v>8943.0</v>
      </c>
      <c r="D6" s="2" t="s">
        <v>71</v>
      </c>
      <c r="E6" s="2">
        <v>2.0</v>
      </c>
      <c r="F6" s="2" t="s">
        <v>72</v>
      </c>
      <c r="G6" s="2">
        <v>1095.0</v>
      </c>
      <c r="H6" s="2">
        <v>1.0</v>
      </c>
    </row>
    <row r="7">
      <c r="A7" s="2" t="str">
        <f>"ARMC9"</f>
        <v>ARMC9</v>
      </c>
      <c r="B7" s="2" t="s">
        <v>76</v>
      </c>
      <c r="C7" s="2">
        <v>80210.0</v>
      </c>
      <c r="D7" s="2" t="s">
        <v>77</v>
      </c>
      <c r="E7" s="2">
        <v>29.0</v>
      </c>
      <c r="F7" s="2" t="s">
        <v>78</v>
      </c>
      <c r="G7" s="2">
        <v>1095.0</v>
      </c>
      <c r="H7" s="2">
        <v>0.0</v>
      </c>
    </row>
    <row r="8">
      <c r="A8" s="2" t="str">
        <f>"ATP1A1"</f>
        <v>ATP1A1</v>
      </c>
      <c r="B8" s="2" t="s">
        <v>82</v>
      </c>
      <c r="C8" s="2">
        <v>476.0</v>
      </c>
      <c r="D8" s="2" t="s">
        <v>84</v>
      </c>
      <c r="E8" s="2">
        <v>2.0</v>
      </c>
      <c r="F8" s="2" t="s">
        <v>86</v>
      </c>
      <c r="G8" s="2">
        <v>1095.0</v>
      </c>
      <c r="H8" s="2">
        <v>120.0</v>
      </c>
    </row>
    <row r="9">
      <c r="A9" s="2" t="str">
        <f>"BAG2"</f>
        <v>BAG2</v>
      </c>
      <c r="B9" s="2" t="s">
        <v>88</v>
      </c>
      <c r="C9" s="2">
        <v>9532.0</v>
      </c>
      <c r="D9" s="2" t="s">
        <v>89</v>
      </c>
      <c r="E9" s="2">
        <v>3.0</v>
      </c>
      <c r="F9" s="2" t="s">
        <v>92</v>
      </c>
      <c r="G9" s="2">
        <v>1095.0</v>
      </c>
      <c r="H9" s="2">
        <v>94.0</v>
      </c>
    </row>
    <row r="10">
      <c r="A10" s="2" t="str">
        <f>"CAD"</f>
        <v>CAD</v>
      </c>
      <c r="B10" s="2" t="s">
        <v>94</v>
      </c>
      <c r="C10" s="2">
        <v>790.0</v>
      </c>
      <c r="D10" s="2" t="s">
        <v>95</v>
      </c>
      <c r="E10" s="2">
        <v>3.0</v>
      </c>
      <c r="F10" s="2" t="s">
        <v>96</v>
      </c>
      <c r="G10" s="2">
        <v>1095.0</v>
      </c>
      <c r="H10" s="2">
        <v>138.0</v>
      </c>
    </row>
    <row r="11">
      <c r="A11" s="2" t="str">
        <f>"CANX"</f>
        <v>CANX</v>
      </c>
      <c r="B11" s="2" t="s">
        <v>99</v>
      </c>
      <c r="C11" s="2">
        <v>821.0</v>
      </c>
      <c r="D11" s="2" t="s">
        <v>101</v>
      </c>
      <c r="E11" s="2">
        <v>2.0</v>
      </c>
      <c r="F11" s="2" t="s">
        <v>102</v>
      </c>
      <c r="G11" s="2">
        <v>1095.0</v>
      </c>
      <c r="H11" s="2">
        <v>99.0</v>
      </c>
    </row>
    <row r="12">
      <c r="A12" s="2" t="str">
        <f>"CASP14"</f>
        <v>CASP14</v>
      </c>
      <c r="B12" s="2" t="s">
        <v>103</v>
      </c>
      <c r="C12" s="2">
        <v>23581.0</v>
      </c>
      <c r="D12" s="2" t="s">
        <v>106</v>
      </c>
      <c r="E12" s="2">
        <v>5.0</v>
      </c>
      <c r="F12" s="2" t="s">
        <v>108</v>
      </c>
      <c r="G12" s="2">
        <v>1095.0</v>
      </c>
      <c r="H12" s="2">
        <v>113.0</v>
      </c>
    </row>
    <row r="13">
      <c r="A13" s="2" t="str">
        <f>"CCNA2"</f>
        <v>CCNA2</v>
      </c>
      <c r="B13" s="2" t="s">
        <v>112</v>
      </c>
      <c r="C13" s="2">
        <v>890.0</v>
      </c>
      <c r="D13" s="2" t="s">
        <v>113</v>
      </c>
      <c r="E13" s="2">
        <v>5.0</v>
      </c>
      <c r="F13" s="2" t="s">
        <v>114</v>
      </c>
      <c r="G13" s="2">
        <v>1095.0</v>
      </c>
      <c r="H13" s="2">
        <v>2.0</v>
      </c>
    </row>
    <row r="14">
      <c r="A14" s="2" t="str">
        <f>"CCT3"</f>
        <v>CCT3</v>
      </c>
      <c r="B14" s="2" t="s">
        <v>118</v>
      </c>
      <c r="C14" s="2">
        <v>7203.0</v>
      </c>
      <c r="D14" s="2" t="s">
        <v>119</v>
      </c>
      <c r="E14" s="2">
        <v>2.0</v>
      </c>
      <c r="F14" s="2" t="s">
        <v>120</v>
      </c>
      <c r="G14" s="2">
        <v>1095.0</v>
      </c>
      <c r="H14" s="2">
        <v>129.0</v>
      </c>
    </row>
    <row r="15">
      <c r="A15" s="2" t="str">
        <f>"CCT4"</f>
        <v>CCT4</v>
      </c>
      <c r="B15" s="2" t="s">
        <v>130</v>
      </c>
      <c r="C15" s="2">
        <v>10575.0</v>
      </c>
      <c r="D15" s="2" t="s">
        <v>131</v>
      </c>
      <c r="E15" s="2">
        <v>2.0</v>
      </c>
      <c r="F15" s="2" t="s">
        <v>132</v>
      </c>
      <c r="G15" s="2">
        <v>1095.0</v>
      </c>
      <c r="H15" s="2">
        <v>139.0</v>
      </c>
    </row>
    <row r="16">
      <c r="A16" s="2" t="str">
        <f>"CCT5"</f>
        <v>CCT5</v>
      </c>
      <c r="B16" s="2" t="s">
        <v>134</v>
      </c>
      <c r="C16" s="2">
        <v>22948.0</v>
      </c>
      <c r="D16" s="2" t="s">
        <v>135</v>
      </c>
      <c r="E16" s="2">
        <v>4.0</v>
      </c>
      <c r="F16" s="2" t="s">
        <v>137</v>
      </c>
      <c r="G16" s="2">
        <v>1095.0</v>
      </c>
      <c r="H16" s="2">
        <v>136.0</v>
      </c>
    </row>
    <row r="17">
      <c r="A17" s="2" t="str">
        <f>"CCT6A"</f>
        <v>CCT6A</v>
      </c>
      <c r="B17" s="2" t="s">
        <v>139</v>
      </c>
      <c r="C17" s="2">
        <v>908.0</v>
      </c>
      <c r="D17" s="2" t="s">
        <v>140</v>
      </c>
      <c r="E17" s="2">
        <v>3.0</v>
      </c>
      <c r="F17" s="2" t="s">
        <v>141</v>
      </c>
      <c r="G17" s="2">
        <v>1095.0</v>
      </c>
      <c r="H17" s="2">
        <v>129.0</v>
      </c>
    </row>
    <row r="18">
      <c r="A18" s="2" t="str">
        <f>"CCT8"</f>
        <v>CCT8</v>
      </c>
      <c r="B18" s="2" t="s">
        <v>144</v>
      </c>
      <c r="C18" s="2">
        <v>10694.0</v>
      </c>
      <c r="D18" s="2" t="s">
        <v>146</v>
      </c>
      <c r="E18" s="2">
        <v>4.0</v>
      </c>
      <c r="F18" s="2" t="s">
        <v>147</v>
      </c>
      <c r="G18" s="2">
        <v>1095.0</v>
      </c>
      <c r="H18" s="2">
        <v>139.0</v>
      </c>
    </row>
    <row r="19">
      <c r="A19" s="2" t="str">
        <f>"CDK1"</f>
        <v>CDK1</v>
      </c>
      <c r="B19" s="2" t="s">
        <v>148</v>
      </c>
      <c r="C19" s="2">
        <v>983.0</v>
      </c>
      <c r="D19" s="2" t="s">
        <v>149</v>
      </c>
      <c r="E19" s="2">
        <v>5.0</v>
      </c>
      <c r="F19" s="2" t="s">
        <v>150</v>
      </c>
      <c r="G19" s="2">
        <v>1095.0</v>
      </c>
      <c r="H19" s="2">
        <v>8.0</v>
      </c>
    </row>
    <row r="20">
      <c r="A20" s="2" t="str">
        <f>"CDK2"</f>
        <v>CDK2</v>
      </c>
      <c r="B20" s="2" t="s">
        <v>154</v>
      </c>
      <c r="C20" s="2">
        <v>1017.0</v>
      </c>
      <c r="D20" s="2" t="s">
        <v>155</v>
      </c>
      <c r="E20" s="2">
        <v>9.0</v>
      </c>
      <c r="F20" s="2" t="s">
        <v>157</v>
      </c>
      <c r="G20" s="2">
        <v>1095.0</v>
      </c>
      <c r="H20" s="2">
        <v>3.0</v>
      </c>
    </row>
    <row r="21" ht="15.75" customHeight="1">
      <c r="A21" s="2" t="str">
        <f>"COA7"</f>
        <v>COA7</v>
      </c>
      <c r="B21" s="2" t="s">
        <v>80</v>
      </c>
      <c r="C21" s="2">
        <v>65260.0</v>
      </c>
      <c r="D21" s="2" t="s">
        <v>81</v>
      </c>
      <c r="E21" s="2">
        <v>3.0</v>
      </c>
      <c r="F21" s="2" t="s">
        <v>164</v>
      </c>
      <c r="G21" s="2">
        <v>1095.0</v>
      </c>
      <c r="H21" s="2">
        <v>4.0</v>
      </c>
    </row>
    <row r="22" ht="15.75" customHeight="1">
      <c r="A22" s="2" t="str">
        <f>"CPVL"</f>
        <v>CPVL</v>
      </c>
      <c r="B22" s="2" t="s">
        <v>168</v>
      </c>
      <c r="C22" s="2">
        <v>54504.0</v>
      </c>
      <c r="D22" s="2" t="s">
        <v>171</v>
      </c>
      <c r="E22" s="2">
        <v>2.0</v>
      </c>
      <c r="F22" s="2" t="s">
        <v>172</v>
      </c>
      <c r="G22" s="2">
        <v>1095.0</v>
      </c>
      <c r="H22" s="2">
        <v>32.0</v>
      </c>
    </row>
    <row r="23" ht="15.75" customHeight="1">
      <c r="A23" s="2" t="str">
        <f>"CSTA"</f>
        <v>CSTA</v>
      </c>
      <c r="B23" s="2" t="s">
        <v>175</v>
      </c>
      <c r="C23" s="2">
        <v>1475.0</v>
      </c>
      <c r="D23" s="2" t="s">
        <v>177</v>
      </c>
      <c r="E23" s="2">
        <v>5.0</v>
      </c>
      <c r="F23" s="2" t="s">
        <v>178</v>
      </c>
      <c r="G23" s="2">
        <v>1095.0</v>
      </c>
      <c r="H23" s="2">
        <v>104.0</v>
      </c>
    </row>
    <row r="24" ht="15.75" customHeight="1">
      <c r="A24" s="2" t="str">
        <f>"DDB1"</f>
        <v>DDB1</v>
      </c>
      <c r="B24" s="2" t="s">
        <v>182</v>
      </c>
      <c r="C24" s="2">
        <v>1642.0</v>
      </c>
      <c r="D24" s="2" t="s">
        <v>183</v>
      </c>
      <c r="E24" s="2">
        <v>13.0</v>
      </c>
      <c r="F24" s="2" t="s">
        <v>184</v>
      </c>
      <c r="G24" s="2">
        <v>1095.0</v>
      </c>
      <c r="H24" s="2">
        <v>130.0</v>
      </c>
    </row>
    <row r="25" ht="15.75" customHeight="1">
      <c r="A25" s="2" t="str">
        <f>"DNAJC16"</f>
        <v>DNAJC16</v>
      </c>
      <c r="B25" s="2" t="s">
        <v>188</v>
      </c>
      <c r="C25" s="2">
        <v>23341.0</v>
      </c>
      <c r="D25" s="2" t="s">
        <v>189</v>
      </c>
      <c r="E25" s="2">
        <v>3.0</v>
      </c>
      <c r="F25" s="2" t="s">
        <v>191</v>
      </c>
      <c r="G25" s="2">
        <v>1095.0</v>
      </c>
      <c r="H25" s="2">
        <v>2.0</v>
      </c>
    </row>
    <row r="26" ht="15.75" customHeight="1">
      <c r="A26" s="2" t="str">
        <f>"DSG1"</f>
        <v>DSG1</v>
      </c>
      <c r="B26" s="2" t="s">
        <v>194</v>
      </c>
      <c r="C26" s="2">
        <v>1828.0</v>
      </c>
      <c r="D26" s="2" t="s">
        <v>195</v>
      </c>
      <c r="E26" s="2">
        <v>3.0</v>
      </c>
      <c r="F26" s="2" t="s">
        <v>197</v>
      </c>
      <c r="G26" s="2">
        <v>1095.0</v>
      </c>
      <c r="H26" s="2">
        <v>138.0</v>
      </c>
    </row>
    <row r="27" ht="15.75" customHeight="1">
      <c r="A27" s="2" t="str">
        <f>"DSP"</f>
        <v>DSP</v>
      </c>
      <c r="B27" s="2" t="s">
        <v>200</v>
      </c>
      <c r="C27" s="2">
        <v>1832.0</v>
      </c>
      <c r="D27" s="2" t="s">
        <v>201</v>
      </c>
      <c r="E27" s="2">
        <v>7.0</v>
      </c>
      <c r="F27" s="2" t="s">
        <v>204</v>
      </c>
      <c r="G27" s="2">
        <v>1095.0</v>
      </c>
      <c r="H27" s="2">
        <v>136.0</v>
      </c>
    </row>
    <row r="28" ht="15.75" customHeight="1">
      <c r="A28" s="2" t="str">
        <f>"EIF4B"</f>
        <v>EIF4B</v>
      </c>
      <c r="B28" s="2" t="s">
        <v>206</v>
      </c>
      <c r="C28" s="2">
        <v>1975.0</v>
      </c>
      <c r="D28" s="2" t="s">
        <v>207</v>
      </c>
      <c r="E28" s="2">
        <v>3.0</v>
      </c>
      <c r="F28" s="2" t="s">
        <v>208</v>
      </c>
      <c r="G28" s="2">
        <v>1095.0</v>
      </c>
      <c r="H28" s="2">
        <v>64.0</v>
      </c>
    </row>
    <row r="29" ht="15.75" customHeight="1">
      <c r="A29" s="2" t="str">
        <f>"FBXO3"</f>
        <v>FBXO3</v>
      </c>
      <c r="B29" s="2" t="s">
        <v>212</v>
      </c>
      <c r="C29" s="2">
        <v>26273.0</v>
      </c>
      <c r="D29" s="2" t="s">
        <v>213</v>
      </c>
      <c r="E29" s="2">
        <v>9.0</v>
      </c>
      <c r="F29" s="2" t="s">
        <v>214</v>
      </c>
      <c r="G29" s="2">
        <v>1095.0</v>
      </c>
      <c r="H29" s="2">
        <v>4.0</v>
      </c>
    </row>
    <row r="30" ht="15.75" customHeight="1">
      <c r="A30" s="2" t="str">
        <f>"FBXW11"</f>
        <v>FBXW11</v>
      </c>
      <c r="B30" s="2" t="s">
        <v>218</v>
      </c>
      <c r="C30" s="2">
        <v>23291.0</v>
      </c>
      <c r="D30" s="2" t="s">
        <v>219</v>
      </c>
      <c r="E30" s="2">
        <v>5.0</v>
      </c>
      <c r="F30" s="2" t="s">
        <v>222</v>
      </c>
      <c r="G30" s="2">
        <v>1095.0</v>
      </c>
      <c r="H30" s="2">
        <v>2.0</v>
      </c>
    </row>
    <row r="31" ht="15.75" customHeight="1">
      <c r="A31" s="2" t="str">
        <f>"FLG2"</f>
        <v>FLG2</v>
      </c>
      <c r="B31" s="2" t="s">
        <v>224</v>
      </c>
      <c r="C31" s="2">
        <v>388698.0</v>
      </c>
      <c r="D31" s="2" t="s">
        <v>225</v>
      </c>
      <c r="E31" s="2">
        <v>7.0</v>
      </c>
      <c r="F31" s="2" t="s">
        <v>226</v>
      </c>
      <c r="G31" s="2">
        <v>1095.0</v>
      </c>
      <c r="H31" s="2">
        <v>165.0</v>
      </c>
    </row>
    <row r="32" ht="15.75" customHeight="1">
      <c r="A32" s="2" t="str">
        <f>"GAPDH"</f>
        <v>GAPDH</v>
      </c>
      <c r="B32" s="2" t="s">
        <v>230</v>
      </c>
      <c r="C32" s="2">
        <v>2597.0</v>
      </c>
      <c r="D32" s="2" t="s">
        <v>231</v>
      </c>
      <c r="E32" s="2">
        <v>4.0</v>
      </c>
      <c r="F32" s="2" t="s">
        <v>232</v>
      </c>
      <c r="G32" s="2">
        <v>1095.0</v>
      </c>
      <c r="H32" s="2">
        <v>147.0</v>
      </c>
    </row>
    <row r="33" ht="15.75" customHeight="1">
      <c r="A33" s="2" t="str">
        <f>"GRPEL1"</f>
        <v>GRPEL1</v>
      </c>
      <c r="B33" s="2" t="s">
        <v>233</v>
      </c>
      <c r="C33" s="2">
        <v>80273.0</v>
      </c>
      <c r="D33" s="2" t="s">
        <v>234</v>
      </c>
      <c r="E33" s="2">
        <v>3.0</v>
      </c>
      <c r="F33" s="2" t="s">
        <v>236</v>
      </c>
      <c r="G33" s="2">
        <v>1095.0</v>
      </c>
      <c r="H33" s="2">
        <v>1.0</v>
      </c>
    </row>
    <row r="34" ht="15.75" customHeight="1">
      <c r="A34" s="2" t="str">
        <f>"HCCS"</f>
        <v>HCCS</v>
      </c>
      <c r="B34" s="2" t="s">
        <v>239</v>
      </c>
      <c r="C34" s="2">
        <v>3052.0</v>
      </c>
      <c r="D34" s="2" t="s">
        <v>240</v>
      </c>
      <c r="E34" s="2">
        <v>11.0</v>
      </c>
      <c r="F34" s="2" t="s">
        <v>241</v>
      </c>
      <c r="G34" s="2">
        <v>1095.0</v>
      </c>
      <c r="H34" s="2">
        <v>2.0</v>
      </c>
    </row>
    <row r="35" ht="15.75" customHeight="1">
      <c r="A35" s="2" t="str">
        <f>"HRNR"</f>
        <v>HRNR</v>
      </c>
      <c r="B35" s="2" t="s">
        <v>158</v>
      </c>
      <c r="C35" s="2">
        <v>388697.0</v>
      </c>
      <c r="D35" s="2" t="s">
        <v>159</v>
      </c>
      <c r="E35" s="2">
        <v>5.0</v>
      </c>
      <c r="F35" s="2" t="s">
        <v>226</v>
      </c>
      <c r="G35" s="2">
        <v>1095.0</v>
      </c>
      <c r="H35" s="2">
        <v>156.0</v>
      </c>
    </row>
    <row r="36" ht="15.75" customHeight="1">
      <c r="A36" s="2" t="str">
        <f>"HSP90AA1"</f>
        <v>HSP90AA1</v>
      </c>
      <c r="B36" s="2" t="s">
        <v>245</v>
      </c>
      <c r="C36" s="2">
        <v>3320.0</v>
      </c>
      <c r="D36" s="2" t="s">
        <v>246</v>
      </c>
      <c r="E36" s="2">
        <v>2.0</v>
      </c>
      <c r="F36" s="2" t="s">
        <v>247</v>
      </c>
      <c r="G36" s="2">
        <v>1095.0</v>
      </c>
      <c r="H36" s="2">
        <v>169.0</v>
      </c>
    </row>
    <row r="37" ht="15.75" customHeight="1">
      <c r="A37" s="2" t="str">
        <f t="shared" ref="A37:A38" si="1">"HSPA1B"</f>
        <v>HSPA1B</v>
      </c>
      <c r="B37" s="2" t="s">
        <v>251</v>
      </c>
      <c r="C37" s="2">
        <v>3304.0</v>
      </c>
      <c r="D37" s="2" t="s">
        <v>252</v>
      </c>
      <c r="E37" s="2">
        <v>53.0</v>
      </c>
      <c r="F37" s="2" t="s">
        <v>253</v>
      </c>
      <c r="G37" s="2">
        <v>1095.0</v>
      </c>
      <c r="H37" s="2">
        <v>214.0</v>
      </c>
    </row>
    <row r="38" ht="15.75" customHeight="1">
      <c r="A38" s="2" t="str">
        <f t="shared" si="1"/>
        <v>HSPA1B</v>
      </c>
      <c r="B38" s="2" t="s">
        <v>251</v>
      </c>
      <c r="C38" s="2">
        <v>3304.0</v>
      </c>
      <c r="D38" s="2" t="s">
        <v>254</v>
      </c>
      <c r="E38" s="2">
        <v>53.0</v>
      </c>
      <c r="F38" s="2" t="s">
        <v>253</v>
      </c>
      <c r="G38" s="2">
        <v>1095.0</v>
      </c>
      <c r="H38" s="2">
        <v>214.0</v>
      </c>
    </row>
    <row r="39" ht="15.75" customHeight="1">
      <c r="A39" s="2" t="str">
        <f>"HSPA1L"</f>
        <v>HSPA1L</v>
      </c>
      <c r="B39" s="2" t="s">
        <v>258</v>
      </c>
      <c r="C39" s="2">
        <v>3305.0</v>
      </c>
      <c r="D39" s="2" t="s">
        <v>259</v>
      </c>
      <c r="E39" s="2">
        <v>2.0</v>
      </c>
      <c r="F39" s="2" t="s">
        <v>260</v>
      </c>
      <c r="G39" s="2">
        <v>1095.0</v>
      </c>
      <c r="H39" s="2">
        <v>64.0</v>
      </c>
    </row>
    <row r="40" ht="15.75" customHeight="1">
      <c r="A40" s="2" t="str">
        <f>"HSPA2"</f>
        <v>HSPA2</v>
      </c>
      <c r="B40" s="2" t="s">
        <v>264</v>
      </c>
      <c r="C40" s="2">
        <v>3306.0</v>
      </c>
      <c r="D40" s="2" t="s">
        <v>265</v>
      </c>
      <c r="E40" s="2">
        <v>2.0</v>
      </c>
      <c r="F40" s="2" t="s">
        <v>266</v>
      </c>
      <c r="G40" s="2">
        <v>1095.0</v>
      </c>
      <c r="H40" s="2">
        <v>43.0</v>
      </c>
    </row>
    <row r="41" ht="15.75" customHeight="1">
      <c r="A41" s="2" t="str">
        <f>"HSPA4"</f>
        <v>HSPA4</v>
      </c>
      <c r="B41" s="2" t="s">
        <v>268</v>
      </c>
      <c r="C41" s="2">
        <v>3308.0</v>
      </c>
      <c r="D41" s="2" t="s">
        <v>270</v>
      </c>
      <c r="E41" s="2">
        <v>26.0</v>
      </c>
      <c r="F41" s="2" t="s">
        <v>272</v>
      </c>
      <c r="G41" s="2">
        <v>1095.0</v>
      </c>
      <c r="H41" s="2">
        <v>156.0</v>
      </c>
    </row>
    <row r="42" ht="15.75" customHeight="1">
      <c r="A42" s="2" t="str">
        <f>"HSPA4L"</f>
        <v>HSPA4L</v>
      </c>
      <c r="B42" s="2" t="s">
        <v>273</v>
      </c>
      <c r="C42" s="2">
        <v>22824.0</v>
      </c>
      <c r="D42" s="2" t="s">
        <v>274</v>
      </c>
      <c r="E42" s="2">
        <v>14.0</v>
      </c>
      <c r="F42" s="2" t="s">
        <v>278</v>
      </c>
      <c r="G42" s="2">
        <v>1095.0</v>
      </c>
      <c r="H42" s="2">
        <v>105.0</v>
      </c>
    </row>
    <row r="43" ht="15.75" customHeight="1">
      <c r="A43" s="2" t="str">
        <f>"HSPA5"</f>
        <v>HSPA5</v>
      </c>
      <c r="B43" s="2" t="s">
        <v>279</v>
      </c>
      <c r="C43" s="2">
        <v>3309.0</v>
      </c>
      <c r="D43" s="2" t="s">
        <v>280</v>
      </c>
      <c r="E43" s="2">
        <v>40.0</v>
      </c>
      <c r="F43" s="2" t="s">
        <v>281</v>
      </c>
      <c r="G43" s="2">
        <v>1095.0</v>
      </c>
      <c r="H43" s="2">
        <v>208.0</v>
      </c>
    </row>
    <row r="44" ht="15.75" customHeight="1">
      <c r="A44" s="2" t="str">
        <f>"HSPA6"</f>
        <v>HSPA6</v>
      </c>
      <c r="B44" s="2" t="s">
        <v>285</v>
      </c>
      <c r="C44" s="2">
        <v>3310.0</v>
      </c>
      <c r="D44" s="2" t="s">
        <v>286</v>
      </c>
      <c r="E44" s="2">
        <v>5.0</v>
      </c>
      <c r="F44" s="2" t="s">
        <v>287</v>
      </c>
      <c r="G44" s="2">
        <v>1095.0</v>
      </c>
      <c r="H44" s="2">
        <v>19.0</v>
      </c>
    </row>
    <row r="45" ht="15.75" customHeight="1">
      <c r="A45" s="2" t="str">
        <f>"HSPA8"</f>
        <v>HSPA8</v>
      </c>
      <c r="B45" s="2" t="s">
        <v>290</v>
      </c>
      <c r="C45" s="2">
        <v>3312.0</v>
      </c>
      <c r="D45" s="2" t="s">
        <v>291</v>
      </c>
      <c r="E45" s="2">
        <v>32.0</v>
      </c>
      <c r="F45" s="2" t="s">
        <v>293</v>
      </c>
      <c r="G45" s="2">
        <v>1095.0</v>
      </c>
      <c r="H45" s="2">
        <v>214.0</v>
      </c>
    </row>
    <row r="46" ht="15.75" customHeight="1">
      <c r="A46" s="2" t="str">
        <f>"HSPA9"</f>
        <v>HSPA9</v>
      </c>
      <c r="B46" s="2" t="s">
        <v>294</v>
      </c>
      <c r="C46" s="2">
        <v>3313.0</v>
      </c>
      <c r="D46" s="2" t="s">
        <v>297</v>
      </c>
      <c r="E46" s="2">
        <v>44.0</v>
      </c>
      <c r="F46" s="2" t="s">
        <v>299</v>
      </c>
      <c r="G46" s="2">
        <v>1095.0</v>
      </c>
      <c r="H46" s="2">
        <v>203.0</v>
      </c>
    </row>
    <row r="47" ht="15.75" customHeight="1">
      <c r="A47" s="2" t="str">
        <f>"HSPD1"</f>
        <v>HSPD1</v>
      </c>
      <c r="B47" s="2" t="s">
        <v>303</v>
      </c>
      <c r="C47" s="2">
        <v>3329.0</v>
      </c>
      <c r="D47" s="2" t="s">
        <v>304</v>
      </c>
      <c r="E47" s="2">
        <v>2.0</v>
      </c>
      <c r="F47" s="2" t="s">
        <v>305</v>
      </c>
      <c r="G47" s="2">
        <v>1095.0</v>
      </c>
      <c r="H47" s="2">
        <v>133.0</v>
      </c>
    </row>
    <row r="48" ht="15.75" customHeight="1">
      <c r="A48" s="2" t="str">
        <f>"HSPH1"</f>
        <v>HSPH1</v>
      </c>
      <c r="B48" s="2" t="s">
        <v>309</v>
      </c>
      <c r="C48" s="2">
        <v>10808.0</v>
      </c>
      <c r="D48" s="2" t="s">
        <v>311</v>
      </c>
      <c r="E48" s="2">
        <v>17.0</v>
      </c>
      <c r="F48" s="2" t="s">
        <v>314</v>
      </c>
      <c r="G48" s="2">
        <v>1095.0</v>
      </c>
      <c r="H48" s="2">
        <v>152.0</v>
      </c>
    </row>
    <row r="49" ht="15.75" customHeight="1">
      <c r="A49" s="2" t="str">
        <f>"IRS4"</f>
        <v>IRS4</v>
      </c>
      <c r="B49" s="2" t="s">
        <v>317</v>
      </c>
      <c r="C49" s="2">
        <v>8471.0</v>
      </c>
      <c r="D49" s="2" t="s">
        <v>319</v>
      </c>
      <c r="E49" s="2">
        <v>4.0</v>
      </c>
      <c r="F49" s="2" t="s">
        <v>320</v>
      </c>
      <c r="G49" s="2">
        <v>1095.0</v>
      </c>
      <c r="H49" s="2">
        <v>129.0</v>
      </c>
    </row>
    <row r="50" ht="15.75" customHeight="1">
      <c r="A50" s="2" t="str">
        <f>"KLHL13"</f>
        <v>KLHL13</v>
      </c>
      <c r="B50" s="2" t="s">
        <v>198</v>
      </c>
      <c r="C50" s="2">
        <v>90293.0</v>
      </c>
      <c r="D50" s="2" t="s">
        <v>199</v>
      </c>
      <c r="E50" s="2">
        <v>5.0</v>
      </c>
      <c r="F50" s="2" t="s">
        <v>324</v>
      </c>
      <c r="G50" s="2">
        <v>1095.0</v>
      </c>
      <c r="H50" s="2">
        <v>0.0</v>
      </c>
    </row>
    <row r="51" ht="15.75" customHeight="1">
      <c r="A51" s="2" t="str">
        <f>"KPRP"</f>
        <v>KPRP</v>
      </c>
      <c r="B51" s="2" t="s">
        <v>328</v>
      </c>
      <c r="C51" s="2">
        <v>448834.0</v>
      </c>
      <c r="D51" s="2" t="s">
        <v>331</v>
      </c>
      <c r="E51" s="2">
        <v>2.0</v>
      </c>
      <c r="F51" s="2" t="s">
        <v>333</v>
      </c>
      <c r="G51" s="2">
        <v>1095.0</v>
      </c>
      <c r="H51" s="2">
        <v>149.0</v>
      </c>
    </row>
    <row r="52" ht="15.75" customHeight="1">
      <c r="A52" s="2" t="str">
        <f>"KRT1"</f>
        <v>KRT1</v>
      </c>
      <c r="B52" s="2" t="s">
        <v>336</v>
      </c>
      <c r="C52" s="2">
        <v>3848.0</v>
      </c>
      <c r="D52" s="2" t="s">
        <v>338</v>
      </c>
      <c r="E52" s="2">
        <v>37.0</v>
      </c>
      <c r="F52" s="2" t="s">
        <v>339</v>
      </c>
      <c r="G52" s="2">
        <v>1095.0</v>
      </c>
      <c r="H52" s="2">
        <v>192.0</v>
      </c>
    </row>
    <row r="53" ht="15.75" customHeight="1">
      <c r="A53" s="2" t="str">
        <f>"KRT10"</f>
        <v>KRT10</v>
      </c>
      <c r="B53" s="2" t="s">
        <v>343</v>
      </c>
      <c r="C53" s="2">
        <v>3858.0</v>
      </c>
      <c r="D53" s="2" t="s">
        <v>345</v>
      </c>
      <c r="E53" s="2">
        <v>36.0</v>
      </c>
      <c r="F53" s="2" t="s">
        <v>348</v>
      </c>
      <c r="G53" s="2">
        <v>1095.0</v>
      </c>
      <c r="H53" s="2">
        <v>191.0</v>
      </c>
    </row>
    <row r="54" ht="15.75" customHeight="1">
      <c r="A54" s="2" t="str">
        <f>"KRT14"</f>
        <v>KRT14</v>
      </c>
      <c r="B54" s="2" t="s">
        <v>352</v>
      </c>
      <c r="C54" s="2">
        <v>3861.0</v>
      </c>
      <c r="D54" s="2" t="s">
        <v>353</v>
      </c>
      <c r="E54" s="2">
        <v>17.0</v>
      </c>
      <c r="F54" s="2" t="s">
        <v>354</v>
      </c>
      <c r="G54" s="2">
        <v>1095.0</v>
      </c>
      <c r="H54" s="2">
        <v>187.0</v>
      </c>
    </row>
    <row r="55" ht="15.75" customHeight="1">
      <c r="A55" s="2" t="str">
        <f>"KRT16"</f>
        <v>KRT16</v>
      </c>
      <c r="B55" s="2" t="s">
        <v>358</v>
      </c>
      <c r="C55" s="2">
        <v>3868.0</v>
      </c>
      <c r="D55" s="2" t="s">
        <v>359</v>
      </c>
      <c r="E55" s="2">
        <v>5.0</v>
      </c>
      <c r="F55" s="2" t="s">
        <v>362</v>
      </c>
      <c r="G55" s="2">
        <v>1095.0</v>
      </c>
      <c r="H55" s="2">
        <v>159.0</v>
      </c>
    </row>
    <row r="56" ht="15.75" customHeight="1">
      <c r="A56" s="2" t="str">
        <f>"KRT17"</f>
        <v>KRT17</v>
      </c>
      <c r="B56" s="2" t="s">
        <v>364</v>
      </c>
      <c r="C56" s="2">
        <v>3872.0</v>
      </c>
      <c r="D56" s="2" t="s">
        <v>367</v>
      </c>
      <c r="E56" s="2">
        <v>2.0</v>
      </c>
      <c r="F56" s="2" t="s">
        <v>369</v>
      </c>
      <c r="G56" s="2">
        <v>1095.0</v>
      </c>
      <c r="H56" s="2">
        <v>143.0</v>
      </c>
    </row>
    <row r="57" ht="15.75" customHeight="1">
      <c r="A57" s="2" t="str">
        <f>"KRT2"</f>
        <v>KRT2</v>
      </c>
      <c r="B57" s="2" t="s">
        <v>374</v>
      </c>
      <c r="C57" s="2">
        <v>3849.0</v>
      </c>
      <c r="D57" s="2" t="s">
        <v>376</v>
      </c>
      <c r="E57" s="2">
        <v>37.0</v>
      </c>
      <c r="F57" s="2" t="s">
        <v>378</v>
      </c>
      <c r="G57" s="2">
        <v>1095.0</v>
      </c>
      <c r="H57" s="2">
        <v>192.0</v>
      </c>
    </row>
    <row r="58" ht="15.75" customHeight="1">
      <c r="A58" s="2" t="str">
        <f>"KRT5"</f>
        <v>KRT5</v>
      </c>
      <c r="B58" s="2" t="s">
        <v>381</v>
      </c>
      <c r="C58" s="2">
        <v>3852.0</v>
      </c>
      <c r="D58" s="2" t="s">
        <v>383</v>
      </c>
      <c r="E58" s="2">
        <v>17.0</v>
      </c>
      <c r="F58" s="2" t="s">
        <v>384</v>
      </c>
      <c r="G58" s="2">
        <v>1095.0</v>
      </c>
      <c r="H58" s="2">
        <v>186.0</v>
      </c>
    </row>
    <row r="59" ht="15.75" customHeight="1">
      <c r="A59" s="2" t="str">
        <f>"KRT6A"</f>
        <v>KRT6A</v>
      </c>
      <c r="B59" s="2" t="s">
        <v>389</v>
      </c>
      <c r="C59" s="2">
        <v>3853.0</v>
      </c>
      <c r="D59" s="2" t="s">
        <v>391</v>
      </c>
      <c r="E59" s="2">
        <v>6.0</v>
      </c>
      <c r="F59" s="2" t="s">
        <v>393</v>
      </c>
      <c r="G59" s="2">
        <v>1095.0</v>
      </c>
      <c r="H59" s="2">
        <v>171.0</v>
      </c>
    </row>
    <row r="60" ht="15.75" customHeight="1">
      <c r="A60" s="2" t="str">
        <f>"KRT77"</f>
        <v>KRT77</v>
      </c>
      <c r="B60" s="2" t="s">
        <v>397</v>
      </c>
      <c r="C60" s="2">
        <v>374454.0</v>
      </c>
      <c r="D60" s="2" t="s">
        <v>398</v>
      </c>
      <c r="E60" s="2">
        <v>3.0</v>
      </c>
      <c r="F60" s="2" t="s">
        <v>399</v>
      </c>
      <c r="G60" s="2">
        <v>1095.0</v>
      </c>
      <c r="H60" s="2">
        <v>150.0</v>
      </c>
    </row>
    <row r="61" ht="15.75" customHeight="1">
      <c r="A61" s="2" t="str">
        <f>"KRT78"</f>
        <v>KRT78</v>
      </c>
      <c r="B61" s="2" t="s">
        <v>405</v>
      </c>
      <c r="C61" s="2">
        <v>196374.0</v>
      </c>
      <c r="D61" s="2" t="s">
        <v>407</v>
      </c>
      <c r="E61" s="2">
        <v>2.0</v>
      </c>
      <c r="F61" s="2" t="s">
        <v>408</v>
      </c>
      <c r="G61" s="2">
        <v>1095.0</v>
      </c>
      <c r="H61" s="2">
        <v>104.0</v>
      </c>
    </row>
    <row r="62" ht="15.75" customHeight="1">
      <c r="A62" s="2" t="str">
        <f>"KRT9"</f>
        <v>KRT9</v>
      </c>
      <c r="B62" s="2" t="s">
        <v>410</v>
      </c>
      <c r="C62" s="2">
        <v>3857.0</v>
      </c>
      <c r="D62" s="2" t="s">
        <v>411</v>
      </c>
      <c r="E62" s="2">
        <v>28.0</v>
      </c>
      <c r="F62" s="2" t="s">
        <v>412</v>
      </c>
      <c r="G62" s="2">
        <v>1095.0</v>
      </c>
      <c r="H62" s="2">
        <v>192.0</v>
      </c>
    </row>
    <row r="63" ht="15.75" customHeight="1">
      <c r="A63" s="2" t="str">
        <f>"LGALS7B"</f>
        <v>LGALS7B</v>
      </c>
      <c r="B63" s="2" t="s">
        <v>413</v>
      </c>
      <c r="C63" s="2">
        <v>653499.0</v>
      </c>
      <c r="D63" s="2" t="s">
        <v>414</v>
      </c>
      <c r="E63" s="2">
        <v>2.0</v>
      </c>
      <c r="F63" s="2" t="s">
        <v>415</v>
      </c>
      <c r="G63" s="2">
        <v>1095.0</v>
      </c>
      <c r="H63" s="2">
        <v>41.0</v>
      </c>
    </row>
    <row r="64" ht="15.75" customHeight="1">
      <c r="A64" s="2" t="str">
        <f>"LRP4"</f>
        <v>LRP4</v>
      </c>
      <c r="B64" s="2" t="s">
        <v>418</v>
      </c>
      <c r="C64" s="2">
        <v>4038.0</v>
      </c>
      <c r="D64" s="2" t="s">
        <v>420</v>
      </c>
      <c r="E64" s="2">
        <v>3.0</v>
      </c>
      <c r="F64" s="2" t="s">
        <v>421</v>
      </c>
      <c r="G64" s="2">
        <v>1095.0</v>
      </c>
      <c r="H64" s="2">
        <v>1.0</v>
      </c>
    </row>
    <row r="65" ht="15.75" customHeight="1">
      <c r="A65" s="2" t="str">
        <f>"PCCA"</f>
        <v>PCCA</v>
      </c>
      <c r="B65" s="2" t="s">
        <v>422</v>
      </c>
      <c r="C65" s="2">
        <v>5095.0</v>
      </c>
      <c r="D65" s="2" t="s">
        <v>424</v>
      </c>
      <c r="E65" s="2">
        <v>2.0</v>
      </c>
      <c r="F65" s="2" t="s">
        <v>426</v>
      </c>
      <c r="G65" s="2">
        <v>1095.0</v>
      </c>
      <c r="H65" s="2">
        <v>62.0</v>
      </c>
    </row>
    <row r="66" ht="15.75" customHeight="1">
      <c r="A66" s="2" t="str">
        <f>"PCCB"</f>
        <v>PCCB</v>
      </c>
      <c r="B66" s="2" t="s">
        <v>428</v>
      </c>
      <c r="C66" s="2">
        <v>5096.0</v>
      </c>
      <c r="D66" s="2" t="s">
        <v>431</v>
      </c>
      <c r="E66" s="2">
        <v>3.0</v>
      </c>
      <c r="F66" s="2" t="s">
        <v>433</v>
      </c>
      <c r="G66" s="2">
        <v>1095.0</v>
      </c>
      <c r="H66" s="2">
        <v>69.0</v>
      </c>
    </row>
    <row r="67" ht="15.75" customHeight="1">
      <c r="A67" s="2" t="str">
        <f>"PHGDH"</f>
        <v>PHGDH</v>
      </c>
      <c r="B67" s="2" t="s">
        <v>435</v>
      </c>
      <c r="C67" s="2">
        <v>26227.0</v>
      </c>
      <c r="D67" s="2" t="s">
        <v>436</v>
      </c>
      <c r="E67" s="2">
        <v>4.0</v>
      </c>
      <c r="F67" s="2" t="s">
        <v>437</v>
      </c>
      <c r="G67" s="2">
        <v>1095.0</v>
      </c>
      <c r="H67" s="2">
        <v>118.0</v>
      </c>
    </row>
    <row r="68" ht="15.75" customHeight="1">
      <c r="A68" s="2" t="str">
        <f>"PPP2CA"</f>
        <v>PPP2CA</v>
      </c>
      <c r="B68" s="2" t="s">
        <v>441</v>
      </c>
      <c r="C68" s="2">
        <v>5515.0</v>
      </c>
      <c r="D68" s="2" t="s">
        <v>442</v>
      </c>
      <c r="E68" s="2">
        <v>11.0</v>
      </c>
      <c r="F68" s="2" t="s">
        <v>444</v>
      </c>
      <c r="G68" s="2">
        <v>1095.0</v>
      </c>
      <c r="H68" s="2">
        <v>23.0</v>
      </c>
    </row>
    <row r="69" ht="15.75" customHeight="1">
      <c r="A69" s="2" t="str">
        <f>"PPP2R1A"</f>
        <v>PPP2R1A</v>
      </c>
      <c r="B69" s="2" t="s">
        <v>447</v>
      </c>
      <c r="C69" s="2">
        <v>5518.0</v>
      </c>
      <c r="D69" s="2" t="s">
        <v>449</v>
      </c>
      <c r="E69" s="2">
        <v>17.0</v>
      </c>
      <c r="F69" s="2" t="s">
        <v>450</v>
      </c>
      <c r="G69" s="2">
        <v>1095.0</v>
      </c>
      <c r="H69" s="2">
        <v>63.0</v>
      </c>
    </row>
    <row r="70" ht="15.75" customHeight="1">
      <c r="A70" s="2" t="str">
        <f>"PPP2R1B"</f>
        <v>PPP2R1B</v>
      </c>
      <c r="B70" s="2" t="s">
        <v>454</v>
      </c>
      <c r="C70" s="2">
        <v>5519.0</v>
      </c>
      <c r="D70" s="2" t="s">
        <v>455</v>
      </c>
      <c r="E70" s="2">
        <v>4.0</v>
      </c>
      <c r="F70" s="2" t="s">
        <v>456</v>
      </c>
      <c r="G70" s="2">
        <v>1095.0</v>
      </c>
      <c r="H70" s="2">
        <v>7.0</v>
      </c>
    </row>
    <row r="71" ht="15.75" customHeight="1">
      <c r="A71" s="2" t="str">
        <f>"PPP2R2A"</f>
        <v>PPP2R2A</v>
      </c>
      <c r="B71" s="2" t="s">
        <v>457</v>
      </c>
      <c r="C71" s="2">
        <v>5520.0</v>
      </c>
      <c r="D71" s="2" t="s">
        <v>458</v>
      </c>
      <c r="E71" s="2">
        <v>18.0</v>
      </c>
      <c r="F71" s="2" t="s">
        <v>459</v>
      </c>
      <c r="G71" s="2">
        <v>1095.0</v>
      </c>
      <c r="H71" s="2">
        <v>31.0</v>
      </c>
    </row>
    <row r="72" ht="15.75" customHeight="1">
      <c r="A72" s="2" t="str">
        <f>"PPP2R2D"</f>
        <v>PPP2R2D</v>
      </c>
      <c r="B72" s="2" t="s">
        <v>463</v>
      </c>
      <c r="C72" s="2">
        <v>55844.0</v>
      </c>
      <c r="D72" s="2" t="s">
        <v>464</v>
      </c>
      <c r="E72" s="2">
        <v>2.0</v>
      </c>
      <c r="F72" s="2" t="s">
        <v>465</v>
      </c>
      <c r="G72" s="2">
        <v>1095.0</v>
      </c>
      <c r="H72" s="2">
        <v>5.0</v>
      </c>
    </row>
    <row r="73" ht="15.75" customHeight="1">
      <c r="A73" s="2" t="str">
        <f>"PRDX1"</f>
        <v>PRDX1</v>
      </c>
      <c r="B73" s="2" t="s">
        <v>467</v>
      </c>
      <c r="C73" s="2">
        <v>5052.0</v>
      </c>
      <c r="D73" s="2" t="s">
        <v>470</v>
      </c>
      <c r="E73" s="2">
        <v>5.0</v>
      </c>
      <c r="F73" s="2" t="s">
        <v>471</v>
      </c>
      <c r="G73" s="2">
        <v>1095.0</v>
      </c>
      <c r="H73" s="2">
        <v>131.0</v>
      </c>
    </row>
    <row r="74" ht="15.75" customHeight="1">
      <c r="A74" s="2" t="str">
        <f>"PRMT5"</f>
        <v>PRMT5</v>
      </c>
      <c r="B74" s="2" t="s">
        <v>475</v>
      </c>
      <c r="C74" s="2">
        <v>10419.0</v>
      </c>
      <c r="D74" s="2" t="s">
        <v>476</v>
      </c>
      <c r="E74" s="2">
        <v>7.0</v>
      </c>
      <c r="F74" s="2" t="s">
        <v>478</v>
      </c>
      <c r="G74" s="2">
        <v>1095.0</v>
      </c>
      <c r="H74" s="2">
        <v>162.0</v>
      </c>
    </row>
    <row r="75" ht="15.75" customHeight="1">
      <c r="A75" s="2" t="str">
        <f>"RUVBL1"</f>
        <v>RUVBL1</v>
      </c>
      <c r="B75" s="2" t="s">
        <v>482</v>
      </c>
      <c r="C75" s="2">
        <v>8607.0</v>
      </c>
      <c r="D75" s="2" t="s">
        <v>485</v>
      </c>
      <c r="E75" s="2">
        <v>10.0</v>
      </c>
      <c r="F75" s="2" t="s">
        <v>486</v>
      </c>
      <c r="G75" s="2">
        <v>1095.0</v>
      </c>
      <c r="H75" s="2">
        <v>140.0</v>
      </c>
    </row>
    <row r="76" ht="15.75" customHeight="1">
      <c r="A76" s="2" t="str">
        <f>"RUVBL2"</f>
        <v>RUVBL2</v>
      </c>
      <c r="B76" s="2" t="s">
        <v>490</v>
      </c>
      <c r="C76" s="2">
        <v>10856.0</v>
      </c>
      <c r="D76" s="2" t="s">
        <v>491</v>
      </c>
      <c r="E76" s="2">
        <v>8.0</v>
      </c>
      <c r="F76" s="2" t="s">
        <v>492</v>
      </c>
      <c r="G76" s="2">
        <v>1095.0</v>
      </c>
      <c r="H76" s="2">
        <v>139.0</v>
      </c>
    </row>
    <row r="77" ht="15.75" customHeight="1">
      <c r="A77" s="2" t="str">
        <f>"SERPINB12"</f>
        <v>SERPINB12</v>
      </c>
      <c r="B77" s="2" t="s">
        <v>496</v>
      </c>
      <c r="C77" s="2">
        <v>89777.0</v>
      </c>
      <c r="D77" s="2" t="s">
        <v>499</v>
      </c>
      <c r="E77" s="2">
        <v>2.0</v>
      </c>
      <c r="F77" s="2" t="s">
        <v>501</v>
      </c>
      <c r="G77" s="2">
        <v>1095.0</v>
      </c>
      <c r="H77" s="2">
        <v>94.0</v>
      </c>
    </row>
    <row r="78" ht="15.75" customHeight="1">
      <c r="A78" s="2" t="str">
        <f>"SF3B3"</f>
        <v>SF3B3</v>
      </c>
      <c r="B78" s="2" t="s">
        <v>505</v>
      </c>
      <c r="C78" s="2">
        <v>23450.0</v>
      </c>
      <c r="D78" s="2" t="s">
        <v>506</v>
      </c>
      <c r="E78" s="2">
        <v>2.0</v>
      </c>
      <c r="F78" s="2" t="s">
        <v>96</v>
      </c>
      <c r="G78" s="2">
        <v>1095.0</v>
      </c>
      <c r="H78" s="2">
        <v>38.0</v>
      </c>
    </row>
    <row r="79" ht="15.75" customHeight="1">
      <c r="A79" s="2" t="str">
        <f>"SKP1"</f>
        <v>SKP1</v>
      </c>
      <c r="B79" s="2" t="s">
        <v>510</v>
      </c>
      <c r="C79" s="2">
        <v>6500.0</v>
      </c>
      <c r="D79" s="2" t="s">
        <v>512</v>
      </c>
      <c r="E79" s="2">
        <v>5.0</v>
      </c>
      <c r="F79" s="2" t="s">
        <v>266</v>
      </c>
      <c r="G79" s="2">
        <v>1095.0</v>
      </c>
      <c r="H79" s="2">
        <v>19.0</v>
      </c>
    </row>
    <row r="80" ht="15.75" customHeight="1">
      <c r="A80" s="2" t="str">
        <f>"SLC25A5"</f>
        <v>SLC25A5</v>
      </c>
      <c r="B80" s="2" t="s">
        <v>513</v>
      </c>
      <c r="C80" s="2">
        <v>292.0</v>
      </c>
      <c r="D80" s="2" t="s">
        <v>514</v>
      </c>
      <c r="E80" s="2">
        <v>2.0</v>
      </c>
      <c r="F80" s="2" t="s">
        <v>515</v>
      </c>
      <c r="G80" s="2">
        <v>1095.0</v>
      </c>
      <c r="H80" s="2">
        <v>197.0</v>
      </c>
    </row>
    <row r="81" ht="15.75" customHeight="1">
      <c r="A81" s="2" t="str">
        <f>"SORT1"</f>
        <v>SORT1</v>
      </c>
      <c r="B81" s="2" t="s">
        <v>516</v>
      </c>
      <c r="C81" s="2">
        <v>6272.0</v>
      </c>
      <c r="D81" s="2" t="s">
        <v>517</v>
      </c>
      <c r="E81" s="2">
        <v>2.0</v>
      </c>
      <c r="F81" s="2" t="s">
        <v>518</v>
      </c>
      <c r="G81" s="2">
        <v>1095.0</v>
      </c>
      <c r="H81" s="2">
        <v>21.0</v>
      </c>
    </row>
    <row r="82" ht="15.75" customHeight="1">
      <c r="A82" s="2" t="str">
        <f>"SSR1"</f>
        <v>SSR1</v>
      </c>
      <c r="B82" s="2" t="s">
        <v>361</v>
      </c>
      <c r="C82" s="2">
        <v>6745.0</v>
      </c>
      <c r="D82" s="2" t="s">
        <v>363</v>
      </c>
      <c r="E82" s="2">
        <v>2.0</v>
      </c>
      <c r="F82" s="2" t="s">
        <v>524</v>
      </c>
      <c r="G82" s="2">
        <v>1095.0</v>
      </c>
      <c r="H82" s="2">
        <v>92.0</v>
      </c>
    </row>
    <row r="83" ht="15.75" customHeight="1">
      <c r="A83" s="2" t="str">
        <f>"STUB1"</f>
        <v>STUB1</v>
      </c>
      <c r="B83" s="2" t="s">
        <v>529</v>
      </c>
      <c r="C83" s="2">
        <v>10273.0</v>
      </c>
      <c r="D83" s="2" t="s">
        <v>530</v>
      </c>
      <c r="E83" s="2">
        <v>4.0</v>
      </c>
      <c r="F83" s="2" t="s">
        <v>531</v>
      </c>
      <c r="G83" s="2">
        <v>1095.0</v>
      </c>
      <c r="H83" s="2">
        <v>58.0</v>
      </c>
    </row>
    <row r="84" ht="15.75" customHeight="1">
      <c r="A84" s="2" t="str">
        <f>"TBC1D10C"</f>
        <v>TBC1D10C</v>
      </c>
      <c r="B84" s="2" t="s">
        <v>371</v>
      </c>
      <c r="C84" s="2">
        <v>374403.0</v>
      </c>
      <c r="D84" s="2" t="s">
        <v>372</v>
      </c>
      <c r="E84" s="2">
        <v>2.0</v>
      </c>
      <c r="F84" s="2" t="s">
        <v>537</v>
      </c>
      <c r="G84" s="2">
        <v>1095.0</v>
      </c>
      <c r="H84" s="2">
        <v>0.0</v>
      </c>
    </row>
    <row r="85" ht="15.75" customHeight="1">
      <c r="A85" s="2" t="str">
        <f>"TCP1"</f>
        <v>TCP1</v>
      </c>
      <c r="B85" s="2" t="s">
        <v>539</v>
      </c>
      <c r="C85" s="2">
        <v>6950.0</v>
      </c>
      <c r="D85" s="2" t="s">
        <v>540</v>
      </c>
      <c r="E85" s="2">
        <v>4.0</v>
      </c>
      <c r="F85" s="2" t="s">
        <v>541</v>
      </c>
      <c r="G85" s="2">
        <v>1095.0</v>
      </c>
      <c r="H85" s="2">
        <v>143.0</v>
      </c>
    </row>
    <row r="86" ht="15.75" customHeight="1">
      <c r="A86" s="2" t="str">
        <f>"TGM3"</f>
        <v>TGM3</v>
      </c>
      <c r="B86" s="2" t="s">
        <v>545</v>
      </c>
      <c r="C86" s="2">
        <v>7053.0</v>
      </c>
      <c r="D86" s="2" t="s">
        <v>546</v>
      </c>
      <c r="E86" s="2">
        <v>2.0</v>
      </c>
      <c r="F86" s="2" t="s">
        <v>547</v>
      </c>
      <c r="G86" s="2">
        <v>1095.0</v>
      </c>
      <c r="H86" s="2">
        <v>107.0</v>
      </c>
    </row>
    <row r="87" ht="15.75" customHeight="1">
      <c r="A87" s="2" t="str">
        <f>"TOGARAM1"</f>
        <v>TOGARAM1</v>
      </c>
      <c r="B87" s="2" t="s">
        <v>554</v>
      </c>
      <c r="C87" s="2">
        <v>23116.0</v>
      </c>
      <c r="D87" s="2" t="s">
        <v>555</v>
      </c>
      <c r="E87" s="2">
        <v>151.0</v>
      </c>
      <c r="F87" s="2" t="s">
        <v>556</v>
      </c>
      <c r="G87" s="2">
        <v>1095.0</v>
      </c>
      <c r="H87" s="2">
        <v>0.0</v>
      </c>
    </row>
    <row r="88" ht="15.75" customHeight="1">
      <c r="A88" s="2" t="str">
        <f>"TUBA1B"</f>
        <v>TUBA1B</v>
      </c>
      <c r="B88" s="2" t="s">
        <v>560</v>
      </c>
      <c r="C88" s="2">
        <v>10376.0</v>
      </c>
      <c r="D88" s="2" t="s">
        <v>561</v>
      </c>
      <c r="E88" s="2">
        <v>8.0</v>
      </c>
      <c r="F88" s="2" t="s">
        <v>565</v>
      </c>
      <c r="G88" s="2">
        <v>1095.0</v>
      </c>
      <c r="H88" s="2">
        <v>196.0</v>
      </c>
    </row>
    <row r="89" ht="15.75" customHeight="1">
      <c r="A89" s="2" t="str">
        <f>"TUBB"</f>
        <v>TUBB</v>
      </c>
      <c r="B89" s="2" t="s">
        <v>571</v>
      </c>
      <c r="C89" s="2">
        <v>203068.0</v>
      </c>
      <c r="D89" s="2" t="s">
        <v>573</v>
      </c>
      <c r="E89" s="2">
        <v>3.0</v>
      </c>
      <c r="F89" s="2" t="s">
        <v>576</v>
      </c>
      <c r="G89" s="2">
        <v>1095.0</v>
      </c>
      <c r="H89" s="2">
        <v>205.0</v>
      </c>
    </row>
    <row r="90" ht="15.75" customHeight="1">
      <c r="A90" s="2" t="str">
        <f>"TUBB4B"</f>
        <v>TUBB4B</v>
      </c>
      <c r="B90" s="2" t="s">
        <v>583</v>
      </c>
      <c r="C90" s="2">
        <v>10383.0</v>
      </c>
      <c r="D90" s="2" t="s">
        <v>585</v>
      </c>
      <c r="E90" s="2">
        <v>14.0</v>
      </c>
      <c r="F90" s="2" t="s">
        <v>587</v>
      </c>
      <c r="G90" s="2">
        <v>1095.0</v>
      </c>
      <c r="H90" s="2">
        <v>163.0</v>
      </c>
    </row>
    <row r="91" ht="15.75" customHeight="1">
      <c r="A91" s="2" t="str">
        <f>"TXN"</f>
        <v>TXN</v>
      </c>
      <c r="B91" s="2" t="s">
        <v>593</v>
      </c>
      <c r="C91" s="2">
        <v>7295.0</v>
      </c>
      <c r="D91" s="2" t="s">
        <v>596</v>
      </c>
      <c r="E91" s="2">
        <v>2.0</v>
      </c>
      <c r="F91" s="2" t="s">
        <v>598</v>
      </c>
      <c r="G91" s="2">
        <v>1095.0</v>
      </c>
      <c r="H91" s="2">
        <v>106.0</v>
      </c>
    </row>
    <row r="92" ht="15.75" customHeight="1">
      <c r="A92" s="2" t="str">
        <f>"UBA52"</f>
        <v>UBA52</v>
      </c>
      <c r="B92" s="2" t="s">
        <v>579</v>
      </c>
      <c r="C92" s="2">
        <v>7311.0</v>
      </c>
      <c r="D92" s="2" t="s">
        <v>580</v>
      </c>
      <c r="E92" s="2">
        <v>3.0</v>
      </c>
      <c r="F92" s="2" t="s">
        <v>609</v>
      </c>
      <c r="G92" s="2">
        <v>1095.0</v>
      </c>
      <c r="H92" s="2">
        <v>146.0</v>
      </c>
    </row>
    <row r="93" ht="15.75" customHeight="1">
      <c r="A93" s="2" t="str">
        <f>"USP9X"</f>
        <v>USP9X</v>
      </c>
      <c r="B93" s="2" t="s">
        <v>613</v>
      </c>
      <c r="C93" s="2">
        <v>8239.0</v>
      </c>
      <c r="D93" s="2" t="s">
        <v>614</v>
      </c>
      <c r="E93" s="2">
        <v>60.0</v>
      </c>
      <c r="F93" s="2" t="s">
        <v>615</v>
      </c>
      <c r="G93" s="2">
        <v>1095.0</v>
      </c>
      <c r="H93" s="2">
        <v>56.0</v>
      </c>
    </row>
    <row r="94" ht="15.75" customHeight="1">
      <c r="A94" s="2" t="str">
        <f>"WDR26"</f>
        <v>WDR26</v>
      </c>
      <c r="B94" s="2" t="s">
        <v>616</v>
      </c>
      <c r="C94" s="2">
        <v>80232.0</v>
      </c>
      <c r="D94" s="2" t="s">
        <v>617</v>
      </c>
      <c r="E94" s="2">
        <v>2.0</v>
      </c>
      <c r="F94" s="2" t="s">
        <v>618</v>
      </c>
      <c r="G94" s="2">
        <v>1095.0</v>
      </c>
      <c r="H94" s="2">
        <v>20.0</v>
      </c>
    </row>
    <row r="95" ht="15.75" customHeight="1">
      <c r="A95" s="2" t="str">
        <f>"WDR77"</f>
        <v>WDR77</v>
      </c>
      <c r="B95" s="2" t="s">
        <v>621</v>
      </c>
      <c r="C95" s="2">
        <v>79084.0</v>
      </c>
      <c r="D95" s="2" t="s">
        <v>623</v>
      </c>
      <c r="E95" s="2">
        <v>5.0</v>
      </c>
      <c r="F95" s="2" t="s">
        <v>624</v>
      </c>
      <c r="G95" s="2">
        <v>1095.0</v>
      </c>
      <c r="H95" s="2">
        <v>160.0</v>
      </c>
    </row>
    <row r="96" ht="15.75" customHeight="1">
      <c r="A96" s="2" t="str">
        <f>"YWHAE"</f>
        <v>YWHAE</v>
      </c>
      <c r="B96" s="2" t="s">
        <v>632</v>
      </c>
      <c r="C96" s="2">
        <v>7531.0</v>
      </c>
      <c r="D96" s="2" t="s">
        <v>633</v>
      </c>
      <c r="E96" s="2">
        <v>3.0</v>
      </c>
      <c r="F96" s="2" t="s">
        <v>637</v>
      </c>
      <c r="G96" s="2">
        <v>1095.0</v>
      </c>
      <c r="H96" s="2">
        <v>168.0</v>
      </c>
    </row>
    <row r="97" ht="15.75" customHeight="1">
      <c r="A97" s="2" t="str">
        <f>"YWHAG"</f>
        <v>YWHAG</v>
      </c>
      <c r="B97" s="2" t="s">
        <v>641</v>
      </c>
      <c r="C97" s="2">
        <v>7532.0</v>
      </c>
      <c r="D97" s="2" t="s">
        <v>644</v>
      </c>
      <c r="E97" s="2">
        <v>2.0</v>
      </c>
      <c r="F97" s="2" t="s">
        <v>646</v>
      </c>
      <c r="G97" s="2">
        <v>1095.0</v>
      </c>
      <c r="H97" s="2">
        <v>63.0</v>
      </c>
    </row>
    <row r="98" ht="15.75" customHeight="1">
      <c r="A98" s="2" t="str">
        <f>"ABRAXAS2"</f>
        <v>ABRAXAS2</v>
      </c>
      <c r="B98" s="2" t="s">
        <v>649</v>
      </c>
      <c r="C98" s="2">
        <v>23172.0</v>
      </c>
      <c r="D98" s="2" t="s">
        <v>651</v>
      </c>
      <c r="E98" s="2">
        <v>8.0</v>
      </c>
      <c r="F98" s="2" t="s">
        <v>652</v>
      </c>
      <c r="G98" s="2">
        <v>1097.0</v>
      </c>
      <c r="H98" s="2">
        <v>6.0</v>
      </c>
    </row>
    <row r="99" ht="15.75" customHeight="1">
      <c r="A99" s="2" t="str">
        <f>"ACACA"</f>
        <v>ACACA</v>
      </c>
      <c r="B99" s="2" t="s">
        <v>16</v>
      </c>
      <c r="C99" s="2">
        <v>31.0</v>
      </c>
      <c r="D99" s="2" t="s">
        <v>21</v>
      </c>
      <c r="E99" s="2">
        <v>48.0</v>
      </c>
      <c r="F99" s="2" t="s">
        <v>654</v>
      </c>
      <c r="G99" s="2">
        <v>1097.0</v>
      </c>
      <c r="H99" s="2">
        <v>176.0</v>
      </c>
    </row>
    <row r="100" ht="15.75" customHeight="1">
      <c r="A100" s="2" t="str">
        <f>"ACLY"</f>
        <v>ACLY</v>
      </c>
      <c r="B100" s="2" t="s">
        <v>26</v>
      </c>
      <c r="C100" s="2">
        <v>47.0</v>
      </c>
      <c r="D100" s="2" t="s">
        <v>27</v>
      </c>
      <c r="E100" s="2">
        <v>2.0</v>
      </c>
      <c r="F100" s="2" t="s">
        <v>660</v>
      </c>
      <c r="G100" s="2">
        <v>1097.0</v>
      </c>
      <c r="H100" s="2">
        <v>19.0</v>
      </c>
    </row>
    <row r="101" ht="15.75" customHeight="1">
      <c r="A101" s="2" t="str">
        <f>"ACTG1"</f>
        <v>ACTG1</v>
      </c>
      <c r="B101" s="2" t="s">
        <v>663</v>
      </c>
      <c r="C101" s="2">
        <v>71.0</v>
      </c>
      <c r="D101" s="2" t="s">
        <v>665</v>
      </c>
      <c r="E101" s="2">
        <v>12.0</v>
      </c>
      <c r="F101" s="2" t="s">
        <v>666</v>
      </c>
      <c r="G101" s="2">
        <v>1097.0</v>
      </c>
      <c r="H101" s="2">
        <v>23.0</v>
      </c>
    </row>
    <row r="102" ht="15.75" customHeight="1">
      <c r="A102" s="2" t="str">
        <f>"ACTN1"</f>
        <v>ACTN1</v>
      </c>
      <c r="B102" s="2" t="s">
        <v>588</v>
      </c>
      <c r="C102" s="2">
        <v>87.0</v>
      </c>
      <c r="D102" s="2" t="s">
        <v>589</v>
      </c>
      <c r="E102" s="2">
        <v>4.0</v>
      </c>
      <c r="F102" s="2" t="s">
        <v>672</v>
      </c>
      <c r="G102" s="2">
        <v>1097.0</v>
      </c>
      <c r="H102" s="2">
        <v>13.0</v>
      </c>
    </row>
    <row r="103" ht="15.75" customHeight="1">
      <c r="A103" s="2" t="str">
        <f>"AHCY"</f>
        <v>AHCY</v>
      </c>
      <c r="B103" s="2" t="s">
        <v>32</v>
      </c>
      <c r="C103" s="2">
        <v>191.0</v>
      </c>
      <c r="D103" s="2" t="s">
        <v>33</v>
      </c>
      <c r="E103" s="2">
        <v>2.0</v>
      </c>
      <c r="F103" s="2" t="s">
        <v>675</v>
      </c>
      <c r="G103" s="2">
        <v>1097.0</v>
      </c>
      <c r="H103" s="2">
        <v>25.0</v>
      </c>
    </row>
    <row r="104" ht="15.75" customHeight="1">
      <c r="A104" s="2" t="str">
        <f>"AHCYL1"</f>
        <v>AHCYL1</v>
      </c>
      <c r="B104" s="2" t="s">
        <v>678</v>
      </c>
      <c r="C104" s="2">
        <v>10768.0</v>
      </c>
      <c r="D104" s="2" t="s">
        <v>679</v>
      </c>
      <c r="E104" s="2">
        <v>8.0</v>
      </c>
      <c r="F104" s="2" t="s">
        <v>680</v>
      </c>
      <c r="G104" s="2">
        <v>1097.0</v>
      </c>
      <c r="H104" s="2">
        <v>10.0</v>
      </c>
    </row>
    <row r="105" ht="15.75" customHeight="1">
      <c r="A105" s="2" t="str">
        <f>"AIFM1"</f>
        <v>AIFM1</v>
      </c>
      <c r="B105" s="2" t="s">
        <v>28</v>
      </c>
      <c r="C105" s="2">
        <v>9131.0</v>
      </c>
      <c r="D105" s="2" t="s">
        <v>29</v>
      </c>
      <c r="E105" s="2">
        <v>11.0</v>
      </c>
      <c r="F105" s="2" t="s">
        <v>684</v>
      </c>
      <c r="G105" s="2">
        <v>1097.0</v>
      </c>
      <c r="H105" s="2">
        <v>149.0</v>
      </c>
    </row>
    <row r="106" ht="15.75" customHeight="1">
      <c r="A106" s="2" t="str">
        <f>"AKAP8L"</f>
        <v>AKAP8L</v>
      </c>
      <c r="B106" s="2" t="s">
        <v>35</v>
      </c>
      <c r="C106" s="2">
        <v>26993.0</v>
      </c>
      <c r="D106" s="2" t="s">
        <v>36</v>
      </c>
      <c r="E106" s="2">
        <v>2.0</v>
      </c>
      <c r="F106" s="2" t="s">
        <v>688</v>
      </c>
      <c r="G106" s="2">
        <v>1097.0</v>
      </c>
      <c r="H106" s="2">
        <v>73.0</v>
      </c>
    </row>
    <row r="107" ht="15.75" customHeight="1">
      <c r="A107" s="2" t="str">
        <f>"ALB"</f>
        <v>ALB</v>
      </c>
      <c r="B107" s="2" t="s">
        <v>53</v>
      </c>
      <c r="C107" s="2">
        <v>213.0</v>
      </c>
      <c r="D107" s="2" t="s">
        <v>56</v>
      </c>
      <c r="E107" s="2">
        <v>3.0</v>
      </c>
      <c r="F107" s="2" t="s">
        <v>692</v>
      </c>
      <c r="G107" s="2">
        <v>1097.0</v>
      </c>
      <c r="H107" s="2">
        <v>154.0</v>
      </c>
    </row>
    <row r="108" ht="15.75" customHeight="1">
      <c r="A108" s="2" t="str">
        <f>"ANAPC1"</f>
        <v>ANAPC1</v>
      </c>
      <c r="B108" s="2" t="s">
        <v>695</v>
      </c>
      <c r="C108" s="2">
        <v>64682.0</v>
      </c>
      <c r="D108" s="2" t="s">
        <v>696</v>
      </c>
      <c r="E108" s="2">
        <v>13.0</v>
      </c>
      <c r="F108" s="2" t="s">
        <v>697</v>
      </c>
      <c r="G108" s="2">
        <v>1097.0</v>
      </c>
      <c r="H108" s="2">
        <v>2.0</v>
      </c>
    </row>
    <row r="109" ht="15.75" customHeight="1">
      <c r="A109" s="2" t="str">
        <f>"ANAPC2"</f>
        <v>ANAPC2</v>
      </c>
      <c r="B109" s="2" t="s">
        <v>698</v>
      </c>
      <c r="C109" s="2">
        <v>29882.0</v>
      </c>
      <c r="D109" s="2" t="s">
        <v>699</v>
      </c>
      <c r="E109" s="2">
        <v>5.0</v>
      </c>
      <c r="F109" s="2" t="s">
        <v>701</v>
      </c>
      <c r="G109" s="2">
        <v>1097.0</v>
      </c>
      <c r="H109" s="2">
        <v>1.0</v>
      </c>
    </row>
    <row r="110" ht="15.75" customHeight="1">
      <c r="A110" s="2" t="str">
        <f>"ANAPC4"</f>
        <v>ANAPC4</v>
      </c>
      <c r="B110" s="2" t="s">
        <v>591</v>
      </c>
      <c r="C110" s="2">
        <v>29945.0</v>
      </c>
      <c r="D110" s="2" t="s">
        <v>592</v>
      </c>
      <c r="E110" s="2">
        <v>4.0</v>
      </c>
      <c r="F110" s="2" t="s">
        <v>704</v>
      </c>
      <c r="G110" s="2">
        <v>1097.0</v>
      </c>
      <c r="H110" s="2">
        <v>1.0</v>
      </c>
    </row>
    <row r="111" ht="15.75" customHeight="1">
      <c r="A111" s="2" t="str">
        <f>"ANAPC5"</f>
        <v>ANAPC5</v>
      </c>
      <c r="B111" s="2" t="s">
        <v>706</v>
      </c>
      <c r="C111" s="2">
        <v>51433.0</v>
      </c>
      <c r="D111" s="2" t="s">
        <v>708</v>
      </c>
      <c r="E111" s="2">
        <v>7.0</v>
      </c>
      <c r="F111" s="2" t="s">
        <v>164</v>
      </c>
      <c r="G111" s="2">
        <v>1097.0</v>
      </c>
      <c r="H111" s="2">
        <v>1.0</v>
      </c>
    </row>
    <row r="112" ht="15.75" customHeight="1">
      <c r="A112" s="2" t="str">
        <f>"ANK2"</f>
        <v>ANK2</v>
      </c>
      <c r="B112" s="2" t="s">
        <v>38</v>
      </c>
      <c r="C112" s="2">
        <v>287.0</v>
      </c>
      <c r="D112" s="2" t="s">
        <v>39</v>
      </c>
      <c r="E112" s="2">
        <v>2.0</v>
      </c>
      <c r="F112" s="2" t="s">
        <v>710</v>
      </c>
      <c r="G112" s="2">
        <v>1097.0</v>
      </c>
      <c r="H112" s="2">
        <v>2.0</v>
      </c>
    </row>
    <row r="113" ht="15.75" customHeight="1">
      <c r="A113" s="2" t="str">
        <f>"ANKFY1"</f>
        <v>ANKFY1</v>
      </c>
      <c r="B113" s="2" t="s">
        <v>417</v>
      </c>
      <c r="C113" s="2">
        <v>51479.0</v>
      </c>
      <c r="D113" s="2" t="s">
        <v>419</v>
      </c>
      <c r="E113" s="2">
        <v>3.0</v>
      </c>
      <c r="F113" s="2" t="s">
        <v>711</v>
      </c>
      <c r="G113" s="2">
        <v>1097.0</v>
      </c>
      <c r="H113" s="2">
        <v>5.0</v>
      </c>
    </row>
    <row r="114" ht="15.75" customHeight="1">
      <c r="A114" s="2" t="str">
        <f>"ANKRD28"</f>
        <v>ANKRD28</v>
      </c>
      <c r="B114" s="2" t="s">
        <v>41</v>
      </c>
      <c r="C114" s="2">
        <v>23243.0</v>
      </c>
      <c r="D114" s="2" t="s">
        <v>42</v>
      </c>
      <c r="E114" s="2">
        <v>2.0</v>
      </c>
      <c r="F114" s="2" t="s">
        <v>716</v>
      </c>
      <c r="G114" s="2">
        <v>1097.0</v>
      </c>
      <c r="H114" s="2">
        <v>6.0</v>
      </c>
    </row>
    <row r="115" ht="15.75" customHeight="1">
      <c r="A115" s="2" t="str">
        <f>"AP3B1"</f>
        <v>AP3B1</v>
      </c>
      <c r="B115" s="2" t="s">
        <v>719</v>
      </c>
      <c r="C115" s="2">
        <v>8546.0</v>
      </c>
      <c r="D115" s="2" t="s">
        <v>721</v>
      </c>
      <c r="E115" s="2">
        <v>8.0</v>
      </c>
      <c r="F115" s="2" t="s">
        <v>722</v>
      </c>
      <c r="G115" s="2">
        <v>1097.0</v>
      </c>
      <c r="H115" s="2">
        <v>1.0</v>
      </c>
    </row>
    <row r="116" ht="15.75" customHeight="1">
      <c r="A116" s="2" t="str">
        <f>"AP3D1"</f>
        <v>AP3D1</v>
      </c>
      <c r="B116" s="2" t="s">
        <v>69</v>
      </c>
      <c r="C116" s="2">
        <v>8943.0</v>
      </c>
      <c r="D116" s="2" t="s">
        <v>71</v>
      </c>
      <c r="E116" s="2">
        <v>17.0</v>
      </c>
      <c r="F116" s="2" t="s">
        <v>726</v>
      </c>
      <c r="G116" s="2">
        <v>1097.0</v>
      </c>
      <c r="H116" s="2">
        <v>1.0</v>
      </c>
    </row>
    <row r="117" ht="15.75" customHeight="1">
      <c r="A117" s="2" t="str">
        <f>"AP3M1"</f>
        <v>AP3M1</v>
      </c>
      <c r="B117" s="2" t="s">
        <v>44</v>
      </c>
      <c r="C117" s="2">
        <v>26985.0</v>
      </c>
      <c r="D117" s="2" t="s">
        <v>45</v>
      </c>
      <c r="E117" s="2">
        <v>2.0</v>
      </c>
      <c r="F117" s="2" t="s">
        <v>730</v>
      </c>
      <c r="G117" s="2">
        <v>1097.0</v>
      </c>
      <c r="H117" s="2">
        <v>3.0</v>
      </c>
    </row>
    <row r="118" ht="15.75" customHeight="1">
      <c r="A118" s="2" t="str">
        <f>"AP3S1"</f>
        <v>AP3S1</v>
      </c>
      <c r="B118" s="2" t="s">
        <v>425</v>
      </c>
      <c r="C118" s="2">
        <v>1176.0</v>
      </c>
      <c r="D118" s="2" t="s">
        <v>427</v>
      </c>
      <c r="E118" s="2">
        <v>3.0</v>
      </c>
      <c r="F118" s="2" t="s">
        <v>732</v>
      </c>
      <c r="G118" s="2">
        <v>1097.0</v>
      </c>
      <c r="H118" s="2">
        <v>0.0</v>
      </c>
    </row>
    <row r="119" ht="15.75" customHeight="1">
      <c r="A119" s="2" t="str">
        <f>"ARCN1"</f>
        <v>ARCN1</v>
      </c>
      <c r="B119" s="2" t="s">
        <v>430</v>
      </c>
      <c r="C119" s="2">
        <v>372.0</v>
      </c>
      <c r="D119" s="2" t="s">
        <v>432</v>
      </c>
      <c r="E119" s="2">
        <v>3.0</v>
      </c>
      <c r="F119" s="2" t="s">
        <v>733</v>
      </c>
      <c r="G119" s="2">
        <v>1097.0</v>
      </c>
      <c r="H119" s="2">
        <v>13.0</v>
      </c>
    </row>
    <row r="120" ht="15.75" customHeight="1">
      <c r="A120" s="2" t="str">
        <f>"ARMC9"</f>
        <v>ARMC9</v>
      </c>
      <c r="B120" s="2" t="s">
        <v>76</v>
      </c>
      <c r="C120" s="2">
        <v>80210.0</v>
      </c>
      <c r="D120" s="2" t="s">
        <v>77</v>
      </c>
      <c r="E120" s="2">
        <v>42.0</v>
      </c>
      <c r="F120" s="2" t="s">
        <v>737</v>
      </c>
      <c r="G120" s="2">
        <v>1097.0</v>
      </c>
      <c r="H120" s="2">
        <v>0.0</v>
      </c>
    </row>
    <row r="121" ht="15.75" customHeight="1">
      <c r="A121" s="2" t="str">
        <f>"ATP1A1"</f>
        <v>ATP1A1</v>
      </c>
      <c r="B121" s="2" t="s">
        <v>82</v>
      </c>
      <c r="C121" s="2">
        <v>476.0</v>
      </c>
      <c r="D121" s="2" t="s">
        <v>84</v>
      </c>
      <c r="E121" s="2">
        <v>3.0</v>
      </c>
      <c r="F121" s="2" t="s">
        <v>744</v>
      </c>
      <c r="G121" s="2">
        <v>1097.0</v>
      </c>
      <c r="H121" s="2">
        <v>120.0</v>
      </c>
    </row>
    <row r="122" ht="15.75" customHeight="1">
      <c r="A122" s="2" t="str">
        <f>"BABAM1"</f>
        <v>BABAM1</v>
      </c>
      <c r="B122" s="2" t="s">
        <v>735</v>
      </c>
      <c r="C122" s="2">
        <v>29086.0</v>
      </c>
      <c r="D122" s="2" t="s">
        <v>736</v>
      </c>
      <c r="E122" s="2">
        <v>5.0</v>
      </c>
      <c r="F122" s="2" t="s">
        <v>748</v>
      </c>
      <c r="G122" s="2">
        <v>1097.0</v>
      </c>
      <c r="H122" s="2">
        <v>5.0</v>
      </c>
    </row>
    <row r="123" ht="15.75" customHeight="1">
      <c r="A123" s="2" t="str">
        <f>"BABAM2"</f>
        <v>BABAM2</v>
      </c>
      <c r="B123" s="2" t="s">
        <v>439</v>
      </c>
      <c r="C123" s="2">
        <v>9577.0</v>
      </c>
      <c r="D123" s="2" t="s">
        <v>440</v>
      </c>
      <c r="E123" s="2">
        <v>3.0</v>
      </c>
      <c r="F123" s="2" t="s">
        <v>749</v>
      </c>
      <c r="G123" s="2">
        <v>1097.0</v>
      </c>
      <c r="H123" s="2">
        <v>5.0</v>
      </c>
    </row>
    <row r="124" ht="15.75" customHeight="1">
      <c r="A124" s="2" t="str">
        <f>"BAG1"</f>
        <v>BAG1</v>
      </c>
      <c r="B124" s="2" t="s">
        <v>47</v>
      </c>
      <c r="C124" s="2">
        <v>573.0</v>
      </c>
      <c r="D124" s="2" t="s">
        <v>48</v>
      </c>
      <c r="E124" s="2">
        <v>2.0</v>
      </c>
      <c r="F124" s="2" t="s">
        <v>750</v>
      </c>
      <c r="G124" s="2">
        <v>1097.0</v>
      </c>
      <c r="H124" s="2">
        <v>1.0</v>
      </c>
    </row>
    <row r="125" ht="15.75" customHeight="1">
      <c r="A125" s="2" t="str">
        <f>"BAG2"</f>
        <v>BAG2</v>
      </c>
      <c r="B125" s="2" t="s">
        <v>88</v>
      </c>
      <c r="C125" s="2">
        <v>9532.0</v>
      </c>
      <c r="D125" s="2" t="s">
        <v>89</v>
      </c>
      <c r="E125" s="2">
        <v>3.0</v>
      </c>
      <c r="F125" s="2" t="s">
        <v>753</v>
      </c>
      <c r="G125" s="2">
        <v>1097.0</v>
      </c>
      <c r="H125" s="2">
        <v>94.0</v>
      </c>
    </row>
    <row r="126" ht="15.75" customHeight="1">
      <c r="A126" s="2" t="str">
        <f>"BAG3"</f>
        <v>BAG3</v>
      </c>
      <c r="B126" s="2" t="s">
        <v>595</v>
      </c>
      <c r="C126" s="2">
        <v>9531.0</v>
      </c>
      <c r="D126" s="2" t="s">
        <v>597</v>
      </c>
      <c r="E126" s="2">
        <v>4.0</v>
      </c>
      <c r="F126" s="2" t="s">
        <v>758</v>
      </c>
      <c r="G126" s="2">
        <v>1097.0</v>
      </c>
      <c r="H126" s="2">
        <v>3.0</v>
      </c>
    </row>
    <row r="127" ht="15.75" customHeight="1">
      <c r="A127" s="2" t="str">
        <f>"BAG4"</f>
        <v>BAG4</v>
      </c>
      <c r="B127" s="2" t="s">
        <v>739</v>
      </c>
      <c r="C127" s="2">
        <v>9530.0</v>
      </c>
      <c r="D127" s="2" t="s">
        <v>740</v>
      </c>
      <c r="E127" s="2">
        <v>5.0</v>
      </c>
      <c r="F127" s="2" t="s">
        <v>762</v>
      </c>
      <c r="G127" s="2">
        <v>1097.0</v>
      </c>
      <c r="H127" s="2">
        <v>2.0</v>
      </c>
    </row>
    <row r="128" ht="15.75" customHeight="1">
      <c r="A128" s="2" t="str">
        <f>"BAG5"</f>
        <v>BAG5</v>
      </c>
      <c r="B128" s="2" t="s">
        <v>446</v>
      </c>
      <c r="C128" s="2">
        <v>9529.0</v>
      </c>
      <c r="D128" s="2" t="s">
        <v>448</v>
      </c>
      <c r="E128" s="2">
        <v>3.0</v>
      </c>
      <c r="F128" s="2" t="s">
        <v>767</v>
      </c>
      <c r="G128" s="2">
        <v>1097.0</v>
      </c>
      <c r="H128" s="2">
        <v>33.0</v>
      </c>
    </row>
    <row r="129" ht="15.75" customHeight="1">
      <c r="A129" s="2" t="str">
        <f>"BRCC3"</f>
        <v>BRCC3</v>
      </c>
      <c r="B129" s="2" t="s">
        <v>742</v>
      </c>
      <c r="C129" s="2">
        <v>79184.0</v>
      </c>
      <c r="D129" s="2" t="s">
        <v>743</v>
      </c>
      <c r="E129" s="2">
        <v>5.0</v>
      </c>
      <c r="F129" s="2" t="s">
        <v>770</v>
      </c>
      <c r="G129" s="2">
        <v>1097.0</v>
      </c>
      <c r="H129" s="2">
        <v>7.0</v>
      </c>
    </row>
    <row r="130" ht="15.75" customHeight="1">
      <c r="A130" s="2" t="str">
        <f>"BSG"</f>
        <v>BSG</v>
      </c>
      <c r="B130" s="2" t="s">
        <v>50</v>
      </c>
      <c r="C130" s="2">
        <v>682.0</v>
      </c>
      <c r="D130" s="2" t="s">
        <v>51</v>
      </c>
      <c r="E130" s="2">
        <v>2.0</v>
      </c>
      <c r="F130" s="2" t="s">
        <v>774</v>
      </c>
      <c r="G130" s="2">
        <v>1097.0</v>
      </c>
      <c r="H130" s="2">
        <v>69.0</v>
      </c>
    </row>
    <row r="131" ht="15.75" customHeight="1">
      <c r="A131" s="2" t="str">
        <f>"C1QBP"</f>
        <v>C1QBP</v>
      </c>
      <c r="B131" s="2" t="s">
        <v>54</v>
      </c>
      <c r="C131" s="2">
        <v>708.0</v>
      </c>
      <c r="D131" s="2" t="s">
        <v>55</v>
      </c>
      <c r="E131" s="2">
        <v>2.0</v>
      </c>
      <c r="F131" s="2" t="s">
        <v>776</v>
      </c>
      <c r="G131" s="2">
        <v>1097.0</v>
      </c>
      <c r="H131" s="2">
        <v>109.0</v>
      </c>
    </row>
    <row r="132" ht="15.75" customHeight="1">
      <c r="A132" s="2" t="str">
        <f>"CAD"</f>
        <v>CAD</v>
      </c>
      <c r="B132" s="2" t="s">
        <v>94</v>
      </c>
      <c r="C132" s="2">
        <v>790.0</v>
      </c>
      <c r="D132" s="2" t="s">
        <v>95</v>
      </c>
      <c r="E132" s="2">
        <v>43.0</v>
      </c>
      <c r="F132" s="2" t="s">
        <v>278</v>
      </c>
      <c r="G132" s="2">
        <v>1097.0</v>
      </c>
      <c r="H132" s="2">
        <v>138.0</v>
      </c>
    </row>
    <row r="133" ht="15.75" customHeight="1">
      <c r="A133" s="2" t="str">
        <f>"CANX"</f>
        <v>CANX</v>
      </c>
      <c r="B133" s="2" t="s">
        <v>99</v>
      </c>
      <c r="C133" s="2">
        <v>821.0</v>
      </c>
      <c r="D133" s="2" t="s">
        <v>101</v>
      </c>
      <c r="E133" s="2">
        <v>8.0</v>
      </c>
      <c r="F133" s="2" t="s">
        <v>781</v>
      </c>
      <c r="G133" s="2">
        <v>1097.0</v>
      </c>
      <c r="H133" s="2">
        <v>99.0</v>
      </c>
    </row>
    <row r="134" ht="15.75" customHeight="1">
      <c r="A134" s="2" t="str">
        <f>"CAP1"</f>
        <v>CAP1</v>
      </c>
      <c r="B134" s="2" t="s">
        <v>59</v>
      </c>
      <c r="C134" s="2">
        <v>10487.0</v>
      </c>
      <c r="D134" s="2" t="s">
        <v>60</v>
      </c>
      <c r="E134" s="2">
        <v>2.0</v>
      </c>
      <c r="F134" s="2" t="s">
        <v>787</v>
      </c>
      <c r="G134" s="2">
        <v>1097.0</v>
      </c>
      <c r="H134" s="2">
        <v>7.0</v>
      </c>
    </row>
    <row r="135" ht="15.75" customHeight="1">
      <c r="A135" s="2" t="str">
        <f>"CCNA2"</f>
        <v>CCNA2</v>
      </c>
      <c r="B135" s="2" t="s">
        <v>112</v>
      </c>
      <c r="C135" s="2">
        <v>890.0</v>
      </c>
      <c r="D135" s="2" t="s">
        <v>113</v>
      </c>
      <c r="E135" s="2">
        <v>11.0</v>
      </c>
      <c r="F135" s="2" t="s">
        <v>792</v>
      </c>
      <c r="G135" s="2">
        <v>1097.0</v>
      </c>
      <c r="H135" s="2">
        <v>2.0</v>
      </c>
    </row>
    <row r="136" ht="15.75" customHeight="1">
      <c r="A136" s="2" t="str">
        <f>"CCT2"</f>
        <v>CCT2</v>
      </c>
      <c r="B136" s="2" t="s">
        <v>800</v>
      </c>
      <c r="C136" s="2">
        <v>10576.0</v>
      </c>
      <c r="D136" s="2" t="s">
        <v>801</v>
      </c>
      <c r="E136" s="2">
        <v>10.0</v>
      </c>
      <c r="F136" s="2" t="s">
        <v>804</v>
      </c>
      <c r="G136" s="2">
        <v>1097.0</v>
      </c>
      <c r="H136" s="2">
        <v>122.0</v>
      </c>
    </row>
    <row r="137" ht="15.75" customHeight="1">
      <c r="A137" s="2" t="str">
        <f>"CCT3"</f>
        <v>CCT3</v>
      </c>
      <c r="B137" s="2" t="s">
        <v>118</v>
      </c>
      <c r="C137" s="2">
        <v>7203.0</v>
      </c>
      <c r="D137" s="2" t="s">
        <v>119</v>
      </c>
      <c r="E137" s="2">
        <v>11.0</v>
      </c>
      <c r="F137" s="2" t="s">
        <v>812</v>
      </c>
      <c r="G137" s="2">
        <v>1097.0</v>
      </c>
      <c r="H137" s="2">
        <v>129.0</v>
      </c>
    </row>
    <row r="138" ht="15.75" customHeight="1">
      <c r="A138" s="2" t="str">
        <f>"CCT4"</f>
        <v>CCT4</v>
      </c>
      <c r="B138" s="2" t="s">
        <v>130</v>
      </c>
      <c r="C138" s="2">
        <v>10575.0</v>
      </c>
      <c r="D138" s="2" t="s">
        <v>131</v>
      </c>
      <c r="E138" s="2">
        <v>14.0</v>
      </c>
      <c r="F138" s="2" t="s">
        <v>820</v>
      </c>
      <c r="G138" s="2">
        <v>1097.0</v>
      </c>
      <c r="H138" s="2">
        <v>139.0</v>
      </c>
    </row>
    <row r="139" ht="15.75" customHeight="1">
      <c r="A139" s="2" t="str">
        <f>"CCT5"</f>
        <v>CCT5</v>
      </c>
      <c r="B139" s="2" t="s">
        <v>134</v>
      </c>
      <c r="C139" s="2">
        <v>22948.0</v>
      </c>
      <c r="D139" s="2" t="s">
        <v>135</v>
      </c>
      <c r="E139" s="2">
        <v>12.0</v>
      </c>
      <c r="F139" s="2" t="s">
        <v>654</v>
      </c>
      <c r="G139" s="2">
        <v>1097.0</v>
      </c>
      <c r="H139" s="2">
        <v>136.0</v>
      </c>
    </row>
    <row r="140" ht="15.75" customHeight="1">
      <c r="A140" s="2" t="str">
        <f>"CCT6A"</f>
        <v>CCT6A</v>
      </c>
      <c r="B140" s="2" t="s">
        <v>139</v>
      </c>
      <c r="C140" s="2">
        <v>908.0</v>
      </c>
      <c r="D140" s="2" t="s">
        <v>140</v>
      </c>
      <c r="E140" s="2">
        <v>13.0</v>
      </c>
      <c r="F140" s="2" t="s">
        <v>393</v>
      </c>
      <c r="G140" s="2">
        <v>1097.0</v>
      </c>
      <c r="H140" s="2">
        <v>129.0</v>
      </c>
    </row>
    <row r="141" ht="15.75" customHeight="1">
      <c r="A141" s="2" t="str">
        <f>"CCT7"</f>
        <v>CCT7</v>
      </c>
      <c r="B141" s="2" t="s">
        <v>830</v>
      </c>
      <c r="C141" s="2">
        <v>10574.0</v>
      </c>
      <c r="D141" s="2" t="s">
        <v>832</v>
      </c>
      <c r="E141" s="2">
        <v>9.0</v>
      </c>
      <c r="F141" s="2" t="s">
        <v>833</v>
      </c>
      <c r="G141" s="2">
        <v>1097.0</v>
      </c>
      <c r="H141" s="2">
        <v>120.0</v>
      </c>
    </row>
    <row r="142" ht="15.75" customHeight="1">
      <c r="A142" s="2" t="str">
        <f>"CCT8"</f>
        <v>CCT8</v>
      </c>
      <c r="B142" s="2" t="s">
        <v>144</v>
      </c>
      <c r="C142" s="2">
        <v>10694.0</v>
      </c>
      <c r="D142" s="2" t="s">
        <v>146</v>
      </c>
      <c r="E142" s="2">
        <v>19.0</v>
      </c>
      <c r="F142" s="2" t="s">
        <v>835</v>
      </c>
      <c r="G142" s="2">
        <v>1097.0</v>
      </c>
      <c r="H142" s="2">
        <v>139.0</v>
      </c>
    </row>
    <row r="143" ht="15.75" customHeight="1">
      <c r="A143" s="2" t="str">
        <f>"CDC23"</f>
        <v>CDC23</v>
      </c>
      <c r="B143" s="2" t="s">
        <v>746</v>
      </c>
      <c r="C143" s="2">
        <v>8697.0</v>
      </c>
      <c r="D143" s="2" t="s">
        <v>747</v>
      </c>
      <c r="E143" s="2">
        <v>5.0</v>
      </c>
      <c r="F143" s="2" t="s">
        <v>840</v>
      </c>
      <c r="G143" s="2">
        <v>1097.0</v>
      </c>
      <c r="H143" s="2">
        <v>1.0</v>
      </c>
    </row>
    <row r="144" ht="15.75" customHeight="1">
      <c r="A144" s="2" t="str">
        <f>"CDC37"</f>
        <v>CDC37</v>
      </c>
      <c r="B144" s="2" t="s">
        <v>63</v>
      </c>
      <c r="C144" s="2">
        <v>11140.0</v>
      </c>
      <c r="D144" s="2" t="s">
        <v>65</v>
      </c>
      <c r="E144" s="2">
        <v>2.0</v>
      </c>
      <c r="F144" s="2" t="s">
        <v>842</v>
      </c>
      <c r="G144" s="2">
        <v>1097.0</v>
      </c>
      <c r="H144" s="2">
        <v>22.0</v>
      </c>
    </row>
    <row r="145" ht="15.75" customHeight="1">
      <c r="A145" s="2" t="str">
        <f>"CDK1"</f>
        <v>CDK1</v>
      </c>
      <c r="B145" s="2" t="s">
        <v>148</v>
      </c>
      <c r="C145" s="2">
        <v>983.0</v>
      </c>
      <c r="D145" s="2" t="s">
        <v>149</v>
      </c>
      <c r="E145" s="2">
        <v>12.0</v>
      </c>
      <c r="F145" s="2" t="s">
        <v>843</v>
      </c>
      <c r="G145" s="2">
        <v>1097.0</v>
      </c>
      <c r="H145" s="2">
        <v>8.0</v>
      </c>
    </row>
    <row r="146" ht="15.75" customHeight="1">
      <c r="A146" s="2" t="str">
        <f>"CDK2"</f>
        <v>CDK2</v>
      </c>
      <c r="B146" s="2" t="s">
        <v>154</v>
      </c>
      <c r="C146" s="2">
        <v>1017.0</v>
      </c>
      <c r="D146" s="2" t="s">
        <v>155</v>
      </c>
      <c r="E146" s="2">
        <v>15.0</v>
      </c>
      <c r="F146" s="2" t="s">
        <v>412</v>
      </c>
      <c r="G146" s="2">
        <v>1097.0</v>
      </c>
      <c r="H146" s="2">
        <v>3.0</v>
      </c>
    </row>
    <row r="147" ht="15.75" customHeight="1">
      <c r="A147" s="2" t="str">
        <f>"CEP104"</f>
        <v>CEP104</v>
      </c>
      <c r="B147" s="2" t="s">
        <v>68</v>
      </c>
      <c r="C147" s="2">
        <v>9731.0</v>
      </c>
      <c r="D147" s="2" t="s">
        <v>70</v>
      </c>
      <c r="E147" s="2">
        <v>2.0</v>
      </c>
      <c r="F147" s="2" t="s">
        <v>848</v>
      </c>
      <c r="G147" s="2">
        <v>1097.0</v>
      </c>
      <c r="H147" s="2">
        <v>0.0</v>
      </c>
    </row>
    <row r="148" ht="15.75" customHeight="1">
      <c r="A148" s="2" t="str">
        <f>"CKB"</f>
        <v>CKB</v>
      </c>
      <c r="B148" s="2" t="s">
        <v>74</v>
      </c>
      <c r="C148" s="2">
        <v>1152.0</v>
      </c>
      <c r="D148" s="2" t="s">
        <v>75</v>
      </c>
      <c r="E148" s="2">
        <v>2.0</v>
      </c>
      <c r="F148" s="2" t="s">
        <v>849</v>
      </c>
      <c r="G148" s="2">
        <v>1097.0</v>
      </c>
      <c r="H148" s="2">
        <v>22.0</v>
      </c>
    </row>
    <row r="149" ht="15.75" customHeight="1">
      <c r="A149" s="2" t="str">
        <f>"CLUAP1"</f>
        <v>CLUAP1</v>
      </c>
      <c r="B149" s="2" t="s">
        <v>600</v>
      </c>
      <c r="C149" s="2">
        <v>23059.0</v>
      </c>
      <c r="D149" s="2" t="s">
        <v>601</v>
      </c>
      <c r="E149" s="2">
        <v>4.0</v>
      </c>
      <c r="F149" s="2" t="s">
        <v>853</v>
      </c>
      <c r="G149" s="2">
        <v>1097.0</v>
      </c>
      <c r="H149" s="2">
        <v>8.0</v>
      </c>
    </row>
    <row r="150" ht="15.75" customHeight="1">
      <c r="A150" s="2" t="str">
        <f>"COA7"</f>
        <v>COA7</v>
      </c>
      <c r="B150" s="2" t="s">
        <v>80</v>
      </c>
      <c r="C150" s="2">
        <v>65260.0</v>
      </c>
      <c r="D150" s="2" t="s">
        <v>81</v>
      </c>
      <c r="E150" s="2">
        <v>2.0</v>
      </c>
      <c r="F150" s="2" t="s">
        <v>855</v>
      </c>
      <c r="G150" s="2">
        <v>1097.0</v>
      </c>
      <c r="H150" s="2">
        <v>4.0</v>
      </c>
    </row>
    <row r="151" ht="15.75" customHeight="1">
      <c r="A151" s="2" t="str">
        <f>"COL24A1"</f>
        <v>COL24A1</v>
      </c>
      <c r="B151" s="2" t="s">
        <v>85</v>
      </c>
      <c r="C151" s="2">
        <v>255631.0</v>
      </c>
      <c r="D151" s="2" t="s">
        <v>87</v>
      </c>
      <c r="E151" s="2">
        <v>2.0</v>
      </c>
      <c r="F151" s="2" t="s">
        <v>858</v>
      </c>
      <c r="G151" s="2">
        <v>1097.0</v>
      </c>
      <c r="H151" s="2">
        <v>0.0</v>
      </c>
    </row>
    <row r="152" ht="15.75" customHeight="1">
      <c r="A152" s="2" t="str">
        <f>"COPA"</f>
        <v>COPA</v>
      </c>
      <c r="B152" s="2" t="s">
        <v>862</v>
      </c>
      <c r="C152" s="2">
        <v>1314.0</v>
      </c>
      <c r="D152" s="2" t="s">
        <v>864</v>
      </c>
      <c r="E152" s="2">
        <v>9.0</v>
      </c>
      <c r="F152" s="2" t="s">
        <v>866</v>
      </c>
      <c r="G152" s="2">
        <v>1097.0</v>
      </c>
      <c r="H152" s="2">
        <v>18.0</v>
      </c>
    </row>
    <row r="153" ht="15.75" customHeight="1">
      <c r="A153" s="2" t="str">
        <f>"COPB1"</f>
        <v>COPB1</v>
      </c>
      <c r="B153" s="2" t="s">
        <v>814</v>
      </c>
      <c r="C153" s="2">
        <v>1315.0</v>
      </c>
      <c r="D153" s="2" t="s">
        <v>815</v>
      </c>
      <c r="E153" s="2">
        <v>6.0</v>
      </c>
      <c r="F153" s="2" t="s">
        <v>870</v>
      </c>
      <c r="G153" s="2">
        <v>1097.0</v>
      </c>
      <c r="H153" s="2">
        <v>16.0</v>
      </c>
    </row>
    <row r="154" ht="15.75" customHeight="1">
      <c r="A154" s="2" t="str">
        <f>"COPB2"</f>
        <v>COPB2</v>
      </c>
      <c r="B154" s="2" t="s">
        <v>873</v>
      </c>
      <c r="C154" s="2">
        <v>9276.0</v>
      </c>
      <c r="D154" s="2" t="s">
        <v>875</v>
      </c>
      <c r="E154" s="2">
        <v>10.0</v>
      </c>
      <c r="F154" s="2" t="s">
        <v>876</v>
      </c>
      <c r="G154" s="2">
        <v>1097.0</v>
      </c>
      <c r="H154" s="2">
        <v>13.0</v>
      </c>
    </row>
    <row r="155" ht="15.75" customHeight="1">
      <c r="A155" s="2" t="str">
        <f>"COPE"</f>
        <v>COPE</v>
      </c>
      <c r="B155" s="2" t="s">
        <v>91</v>
      </c>
      <c r="C155" s="2">
        <v>11316.0</v>
      </c>
      <c r="D155" s="2" t="s">
        <v>93</v>
      </c>
      <c r="E155" s="2">
        <v>2.0</v>
      </c>
      <c r="F155" s="2" t="s">
        <v>232</v>
      </c>
      <c r="G155" s="2">
        <v>1097.0</v>
      </c>
      <c r="H155" s="2">
        <v>4.0</v>
      </c>
    </row>
    <row r="156" ht="15.75" customHeight="1">
      <c r="A156" s="2" t="str">
        <f>"COPG1"</f>
        <v>COPG1</v>
      </c>
      <c r="B156" s="2" t="s">
        <v>859</v>
      </c>
      <c r="C156" s="2">
        <v>22820.0</v>
      </c>
      <c r="D156" s="2" t="s">
        <v>860</v>
      </c>
      <c r="E156" s="2">
        <v>8.0</v>
      </c>
      <c r="F156" s="2" t="s">
        <v>92</v>
      </c>
      <c r="G156" s="2">
        <v>1097.0</v>
      </c>
      <c r="H156" s="2">
        <v>4.0</v>
      </c>
    </row>
    <row r="157" ht="15.75" customHeight="1">
      <c r="A157" s="2" t="str">
        <f>"COPZ1"</f>
        <v>COPZ1</v>
      </c>
      <c r="B157" s="2" t="s">
        <v>452</v>
      </c>
      <c r="C157" s="2">
        <v>22818.0</v>
      </c>
      <c r="D157" s="2" t="s">
        <v>453</v>
      </c>
      <c r="E157" s="2">
        <v>3.0</v>
      </c>
      <c r="F157" s="2" t="s">
        <v>880</v>
      </c>
      <c r="G157" s="2">
        <v>1097.0</v>
      </c>
      <c r="H157" s="2">
        <v>1.0</v>
      </c>
    </row>
    <row r="158" ht="15.75" customHeight="1">
      <c r="A158" s="2" t="str">
        <f>"CPVL"</f>
        <v>CPVL</v>
      </c>
      <c r="B158" s="2" t="s">
        <v>168</v>
      </c>
      <c r="C158" s="2">
        <v>54504.0</v>
      </c>
      <c r="D158" s="2" t="s">
        <v>171</v>
      </c>
      <c r="E158" s="2">
        <v>4.0</v>
      </c>
      <c r="F158" s="2" t="s">
        <v>882</v>
      </c>
      <c r="G158" s="2">
        <v>1097.0</v>
      </c>
      <c r="H158" s="2">
        <v>32.0</v>
      </c>
    </row>
    <row r="159" ht="15.75" customHeight="1">
      <c r="A159" s="2" t="str">
        <f>"CTU1"</f>
        <v>CTU1</v>
      </c>
      <c r="B159" s="2" t="s">
        <v>98</v>
      </c>
      <c r="C159" s="2">
        <v>90353.0</v>
      </c>
      <c r="D159" s="2" t="s">
        <v>100</v>
      </c>
      <c r="E159" s="2">
        <v>2.0</v>
      </c>
      <c r="F159" s="2" t="s">
        <v>883</v>
      </c>
      <c r="G159" s="2">
        <v>1097.0</v>
      </c>
      <c r="H159" s="2">
        <v>1.0</v>
      </c>
    </row>
    <row r="160" ht="15.75" customHeight="1">
      <c r="A160" s="2" t="str">
        <f>"CUL1"</f>
        <v>CUL1</v>
      </c>
      <c r="B160" s="2" t="s">
        <v>885</v>
      </c>
      <c r="C160" s="2">
        <v>8454.0</v>
      </c>
      <c r="D160" s="2" t="s">
        <v>887</v>
      </c>
      <c r="E160" s="2">
        <v>11.0</v>
      </c>
      <c r="F160" s="2" t="s">
        <v>888</v>
      </c>
      <c r="G160" s="2">
        <v>1097.0</v>
      </c>
      <c r="H160" s="2">
        <v>2.0</v>
      </c>
    </row>
    <row r="161" ht="15.75" customHeight="1">
      <c r="A161" s="2" t="str">
        <f>"CUL2"</f>
        <v>CUL2</v>
      </c>
      <c r="B161" s="2" t="s">
        <v>604</v>
      </c>
      <c r="C161" s="2">
        <v>8453.0</v>
      </c>
      <c r="D161" s="2" t="s">
        <v>605</v>
      </c>
      <c r="E161" s="2">
        <v>4.0</v>
      </c>
      <c r="F161" s="2" t="s">
        <v>892</v>
      </c>
      <c r="G161" s="2">
        <v>1097.0</v>
      </c>
      <c r="H161" s="2">
        <v>15.0</v>
      </c>
    </row>
    <row r="162" ht="15.75" customHeight="1">
      <c r="A162" s="2" t="str">
        <f>"CUL3"</f>
        <v>CUL3</v>
      </c>
      <c r="B162" s="2" t="s">
        <v>105</v>
      </c>
      <c r="C162" s="2">
        <v>8452.0</v>
      </c>
      <c r="D162" s="2" t="s">
        <v>107</v>
      </c>
      <c r="E162" s="2">
        <v>2.0</v>
      </c>
      <c r="F162" s="2" t="s">
        <v>894</v>
      </c>
      <c r="G162" s="2">
        <v>1097.0</v>
      </c>
      <c r="H162" s="2">
        <v>3.0</v>
      </c>
    </row>
    <row r="163" ht="15.75" customHeight="1">
      <c r="A163" s="2" t="str">
        <f>"CUL7"</f>
        <v>CUL7</v>
      </c>
      <c r="B163" s="2" t="s">
        <v>890</v>
      </c>
      <c r="C163" s="2">
        <v>9820.0</v>
      </c>
      <c r="D163" s="2" t="s">
        <v>891</v>
      </c>
      <c r="E163" s="2">
        <v>9.0</v>
      </c>
      <c r="F163" s="2" t="s">
        <v>896</v>
      </c>
      <c r="G163" s="2">
        <v>1097.0</v>
      </c>
      <c r="H163" s="2">
        <v>4.0</v>
      </c>
    </row>
    <row r="164" ht="15.75" customHeight="1">
      <c r="A164" s="2" t="str">
        <f>"DCAF11"</f>
        <v>DCAF11</v>
      </c>
      <c r="B164" s="2" t="s">
        <v>461</v>
      </c>
      <c r="C164" s="2">
        <v>80344.0</v>
      </c>
      <c r="D164" s="2" t="s">
        <v>462</v>
      </c>
      <c r="E164" s="2">
        <v>3.0</v>
      </c>
      <c r="F164" s="2" t="s">
        <v>898</v>
      </c>
      <c r="G164" s="2">
        <v>1097.0</v>
      </c>
      <c r="H164" s="2">
        <v>2.0</v>
      </c>
    </row>
    <row r="165" ht="15.75" customHeight="1">
      <c r="A165" s="2" t="str">
        <f>"DCAF5"</f>
        <v>DCAF5</v>
      </c>
      <c r="B165" s="2" t="s">
        <v>468</v>
      </c>
      <c r="C165" s="2">
        <v>8816.0</v>
      </c>
      <c r="D165" s="2" t="s">
        <v>469</v>
      </c>
      <c r="E165" s="2">
        <v>3.0</v>
      </c>
      <c r="F165" s="2" t="s">
        <v>904</v>
      </c>
      <c r="G165" s="2">
        <v>1097.0</v>
      </c>
      <c r="H165" s="2">
        <v>5.0</v>
      </c>
    </row>
    <row r="166" ht="15.75" customHeight="1">
      <c r="A166" s="2" t="str">
        <f>"DCAF8"</f>
        <v>DCAF8</v>
      </c>
      <c r="B166" s="2" t="s">
        <v>906</v>
      </c>
      <c r="C166" s="2">
        <v>50717.0</v>
      </c>
      <c r="D166" s="2" t="s">
        <v>908</v>
      </c>
      <c r="E166" s="2">
        <v>15.0</v>
      </c>
      <c r="F166" s="2" t="s">
        <v>910</v>
      </c>
      <c r="G166" s="2">
        <v>1097.0</v>
      </c>
      <c r="H166" s="2">
        <v>19.0</v>
      </c>
    </row>
    <row r="167" ht="15.75" customHeight="1">
      <c r="A167" s="2" t="str">
        <f>"DDB1"</f>
        <v>DDB1</v>
      </c>
      <c r="B167" s="2" t="s">
        <v>182</v>
      </c>
      <c r="C167" s="2">
        <v>1642.0</v>
      </c>
      <c r="D167" s="2" t="s">
        <v>183</v>
      </c>
      <c r="E167" s="2">
        <v>39.0</v>
      </c>
      <c r="F167" s="2" t="s">
        <v>272</v>
      </c>
      <c r="G167" s="2">
        <v>1097.0</v>
      </c>
      <c r="H167" s="2">
        <v>130.0</v>
      </c>
    </row>
    <row r="168" ht="15.75" customHeight="1">
      <c r="A168" s="2" t="str">
        <f>"DNAJA1"</f>
        <v>DNAJA1</v>
      </c>
      <c r="B168" s="2" t="s">
        <v>863</v>
      </c>
      <c r="C168" s="2">
        <v>3301.0</v>
      </c>
      <c r="D168" s="2" t="s">
        <v>865</v>
      </c>
      <c r="E168" s="2">
        <v>8.0</v>
      </c>
      <c r="F168" s="2" t="s">
        <v>916</v>
      </c>
      <c r="G168" s="2">
        <v>1097.0</v>
      </c>
      <c r="H168" s="2">
        <v>138.0</v>
      </c>
    </row>
    <row r="169" ht="15.75" customHeight="1">
      <c r="A169" s="2" t="str">
        <f>"DNAJA2"</f>
        <v>DNAJA2</v>
      </c>
      <c r="B169" s="2" t="s">
        <v>607</v>
      </c>
      <c r="C169" s="2">
        <v>10294.0</v>
      </c>
      <c r="D169" s="2" t="s">
        <v>608</v>
      </c>
      <c r="E169" s="2">
        <v>4.0</v>
      </c>
      <c r="F169" s="2" t="s">
        <v>918</v>
      </c>
      <c r="G169" s="2">
        <v>1097.0</v>
      </c>
      <c r="H169" s="2">
        <v>137.0</v>
      </c>
    </row>
    <row r="170" ht="15.75" customHeight="1">
      <c r="A170" s="2" t="str">
        <f>"DNAJA3"</f>
        <v>DNAJA3</v>
      </c>
      <c r="B170" s="2" t="s">
        <v>110</v>
      </c>
      <c r="C170" s="2">
        <v>9093.0</v>
      </c>
      <c r="D170" s="2" t="s">
        <v>111</v>
      </c>
      <c r="E170" s="2">
        <v>2.0</v>
      </c>
      <c r="F170" s="2" t="s">
        <v>920</v>
      </c>
      <c r="G170" s="2">
        <v>1097.0</v>
      </c>
      <c r="H170" s="2">
        <v>60.0</v>
      </c>
    </row>
    <row r="171" ht="15.75" customHeight="1">
      <c r="A171" s="2" t="str">
        <f>"DNAJC10"</f>
        <v>DNAJC10</v>
      </c>
      <c r="B171" s="2" t="s">
        <v>752</v>
      </c>
      <c r="C171" s="2">
        <v>54431.0</v>
      </c>
      <c r="D171" s="2" t="s">
        <v>754</v>
      </c>
      <c r="E171" s="2">
        <v>5.0</v>
      </c>
      <c r="F171" s="2" t="s">
        <v>730</v>
      </c>
      <c r="G171" s="2">
        <v>1097.0</v>
      </c>
      <c r="H171" s="2">
        <v>6.0</v>
      </c>
    </row>
    <row r="172" ht="15.75" customHeight="1">
      <c r="A172" s="2" t="str">
        <f>"DNAJC16"</f>
        <v>DNAJC16</v>
      </c>
      <c r="B172" s="2" t="s">
        <v>188</v>
      </c>
      <c r="C172" s="2">
        <v>23341.0</v>
      </c>
      <c r="D172" s="2" t="s">
        <v>189</v>
      </c>
      <c r="E172" s="2">
        <v>9.0</v>
      </c>
      <c r="F172" s="2" t="s">
        <v>646</v>
      </c>
      <c r="G172" s="2">
        <v>1097.0</v>
      </c>
      <c r="H172" s="2">
        <v>2.0</v>
      </c>
    </row>
    <row r="173" ht="15.75" customHeight="1">
      <c r="A173" s="2" t="str">
        <f>"EEF1B2"</f>
        <v>EEF1B2</v>
      </c>
      <c r="B173" s="2" t="s">
        <v>116</v>
      </c>
      <c r="C173" s="2">
        <v>1933.0</v>
      </c>
      <c r="D173" s="2" t="s">
        <v>117</v>
      </c>
      <c r="E173" s="2">
        <v>2.0</v>
      </c>
      <c r="F173" s="2" t="s">
        <v>927</v>
      </c>
      <c r="G173" s="2">
        <v>1097.0</v>
      </c>
      <c r="H173" s="2">
        <v>37.0</v>
      </c>
    </row>
    <row r="174" ht="15.75" customHeight="1">
      <c r="A174" s="2" t="str">
        <f>"EEF1D"</f>
        <v>EEF1D</v>
      </c>
      <c r="B174" s="2" t="s">
        <v>473</v>
      </c>
      <c r="C174" s="2">
        <v>1936.0</v>
      </c>
      <c r="D174" s="2" t="s">
        <v>474</v>
      </c>
      <c r="E174" s="2">
        <v>3.0</v>
      </c>
      <c r="F174" s="2" t="s">
        <v>929</v>
      </c>
      <c r="G174" s="2">
        <v>1097.0</v>
      </c>
      <c r="H174" s="2">
        <v>19.0</v>
      </c>
    </row>
    <row r="175" ht="15.75" customHeight="1">
      <c r="A175" s="2" t="str">
        <f>"EEF1G"</f>
        <v>EEF1G</v>
      </c>
      <c r="B175" s="2" t="s">
        <v>868</v>
      </c>
      <c r="C175" s="2">
        <v>1937.0</v>
      </c>
      <c r="D175" s="2" t="s">
        <v>869</v>
      </c>
      <c r="E175" s="2">
        <v>8.0</v>
      </c>
      <c r="F175" s="2" t="s">
        <v>465</v>
      </c>
      <c r="G175" s="2">
        <v>1097.0</v>
      </c>
      <c r="H175" s="2">
        <v>85.0</v>
      </c>
    </row>
    <row r="176" ht="15.75" customHeight="1">
      <c r="A176" s="2" t="str">
        <f>"EIF3I"</f>
        <v>EIF3I</v>
      </c>
      <c r="B176" s="2" t="s">
        <v>479</v>
      </c>
      <c r="C176" s="2">
        <v>8668.0</v>
      </c>
      <c r="D176" s="2" t="s">
        <v>480</v>
      </c>
      <c r="E176" s="2">
        <v>3.0</v>
      </c>
      <c r="F176" s="2" t="s">
        <v>936</v>
      </c>
      <c r="G176" s="2">
        <v>1097.0</v>
      </c>
      <c r="H176" s="2">
        <v>19.0</v>
      </c>
    </row>
    <row r="177" ht="15.75" customHeight="1">
      <c r="A177" s="2" t="str">
        <f>"EIF4B"</f>
        <v>EIF4B</v>
      </c>
      <c r="B177" s="2" t="s">
        <v>206</v>
      </c>
      <c r="C177" s="2">
        <v>1975.0</v>
      </c>
      <c r="D177" s="2" t="s">
        <v>207</v>
      </c>
      <c r="E177" s="2">
        <v>9.0</v>
      </c>
      <c r="F177" s="2" t="s">
        <v>938</v>
      </c>
      <c r="G177" s="2">
        <v>1097.0</v>
      </c>
      <c r="H177" s="2">
        <v>64.0</v>
      </c>
    </row>
    <row r="178" ht="15.75" customHeight="1">
      <c r="A178" s="2" t="str">
        <f>"ELOB"</f>
        <v>ELOB</v>
      </c>
      <c r="B178" s="2" t="s">
        <v>122</v>
      </c>
      <c r="C178" s="2">
        <v>6923.0</v>
      </c>
      <c r="D178" s="2" t="s">
        <v>123</v>
      </c>
      <c r="E178" s="2">
        <v>2.0</v>
      </c>
      <c r="F178" s="2" t="s">
        <v>941</v>
      </c>
      <c r="G178" s="2">
        <v>1097.0</v>
      </c>
      <c r="H178" s="2">
        <v>21.0</v>
      </c>
    </row>
    <row r="179" ht="15.75" customHeight="1">
      <c r="A179" s="2" t="str">
        <f>"ELOC"</f>
        <v>ELOC</v>
      </c>
      <c r="B179" s="2" t="s">
        <v>611</v>
      </c>
      <c r="C179" s="2">
        <v>6921.0</v>
      </c>
      <c r="D179" s="2" t="s">
        <v>612</v>
      </c>
      <c r="E179" s="2">
        <v>4.0</v>
      </c>
      <c r="F179" s="2" t="s">
        <v>943</v>
      </c>
      <c r="G179" s="2">
        <v>1097.0</v>
      </c>
      <c r="H179" s="2">
        <v>27.0</v>
      </c>
    </row>
    <row r="180" ht="15.75" customHeight="1">
      <c r="A180" s="2" t="str">
        <f>"ELP1"</f>
        <v>ELP1</v>
      </c>
      <c r="B180" s="2" t="s">
        <v>483</v>
      </c>
      <c r="C180" s="2">
        <v>8518.0</v>
      </c>
      <c r="D180" s="2" t="s">
        <v>484</v>
      </c>
      <c r="E180" s="2">
        <v>3.0</v>
      </c>
      <c r="F180" s="2" t="s">
        <v>945</v>
      </c>
      <c r="G180" s="2">
        <v>1097.0</v>
      </c>
      <c r="H180" s="2">
        <v>14.0</v>
      </c>
    </row>
    <row r="181" ht="15.75" customHeight="1">
      <c r="A181" s="2" t="str">
        <f>"EMD"</f>
        <v>EMD</v>
      </c>
      <c r="B181" s="2" t="s">
        <v>620</v>
      </c>
      <c r="C181" s="2">
        <v>2010.0</v>
      </c>
      <c r="D181" s="2" t="s">
        <v>622</v>
      </c>
      <c r="E181" s="2">
        <v>4.0</v>
      </c>
      <c r="F181" s="2" t="s">
        <v>949</v>
      </c>
      <c r="G181" s="2">
        <v>1097.0</v>
      </c>
      <c r="H181" s="2">
        <v>108.0</v>
      </c>
    </row>
    <row r="182" ht="15.75" customHeight="1">
      <c r="A182" s="2" t="str">
        <f>"ENO1"</f>
        <v>ENO1</v>
      </c>
      <c r="B182" s="2" t="s">
        <v>125</v>
      </c>
      <c r="C182" s="2">
        <v>2023.0</v>
      </c>
      <c r="D182" s="2" t="s">
        <v>126</v>
      </c>
      <c r="E182" s="2">
        <v>2.0</v>
      </c>
      <c r="F182" s="2" t="s">
        <v>953</v>
      </c>
      <c r="G182" s="2">
        <v>1097.0</v>
      </c>
      <c r="H182" s="2">
        <v>78.0</v>
      </c>
    </row>
    <row r="183" ht="15.75" customHeight="1">
      <c r="A183" s="2" t="str">
        <f>"FAM192A"</f>
        <v>FAM192A</v>
      </c>
      <c r="B183" s="2" t="s">
        <v>128</v>
      </c>
      <c r="C183" s="2">
        <v>80011.0</v>
      </c>
      <c r="D183" s="2" t="s">
        <v>129</v>
      </c>
      <c r="E183" s="2">
        <v>2.0</v>
      </c>
      <c r="F183" s="2" t="s">
        <v>955</v>
      </c>
      <c r="G183" s="2">
        <v>1097.0</v>
      </c>
      <c r="H183" s="2">
        <v>4.0</v>
      </c>
    </row>
    <row r="184" ht="15.75" customHeight="1">
      <c r="A184" s="2" t="str">
        <f>"FASN"</f>
        <v>FASN</v>
      </c>
      <c r="B184" s="2" t="s">
        <v>136</v>
      </c>
      <c r="C184" s="2">
        <v>2194.0</v>
      </c>
      <c r="D184" s="2" t="s">
        <v>138</v>
      </c>
      <c r="E184" s="2">
        <v>2.0</v>
      </c>
      <c r="F184" s="2" t="s">
        <v>958</v>
      </c>
      <c r="G184" s="2">
        <v>1097.0</v>
      </c>
      <c r="H184" s="2">
        <v>54.0</v>
      </c>
    </row>
    <row r="185" ht="15.75" customHeight="1">
      <c r="A185" s="2" t="str">
        <f>"FBXO21"</f>
        <v>FBXO21</v>
      </c>
      <c r="B185" s="2" t="s">
        <v>817</v>
      </c>
      <c r="C185" s="2">
        <v>23014.0</v>
      </c>
      <c r="D185" s="2" t="s">
        <v>818</v>
      </c>
      <c r="E185" s="2">
        <v>6.0</v>
      </c>
      <c r="F185" s="2" t="s">
        <v>478</v>
      </c>
      <c r="G185" s="2">
        <v>1097.0</v>
      </c>
      <c r="H185" s="2">
        <v>1.0</v>
      </c>
    </row>
    <row r="186" ht="15.75" customHeight="1">
      <c r="A186" s="2" t="str">
        <f>"FBXO3"</f>
        <v>FBXO3</v>
      </c>
      <c r="B186" s="2" t="s">
        <v>212</v>
      </c>
      <c r="C186" s="2">
        <v>26273.0</v>
      </c>
      <c r="D186" s="2" t="s">
        <v>213</v>
      </c>
      <c r="E186" s="2">
        <v>9.0</v>
      </c>
      <c r="F186" s="2" t="s">
        <v>963</v>
      </c>
      <c r="G186" s="2">
        <v>1097.0</v>
      </c>
      <c r="H186" s="2">
        <v>4.0</v>
      </c>
    </row>
    <row r="187" ht="15.75" customHeight="1">
      <c r="A187" s="2" t="str">
        <f>"FBXW11"</f>
        <v>FBXW11</v>
      </c>
      <c r="B187" s="2" t="s">
        <v>218</v>
      </c>
      <c r="C187" s="2">
        <v>23291.0</v>
      </c>
      <c r="D187" s="2" t="s">
        <v>219</v>
      </c>
      <c r="E187" s="2">
        <v>14.0</v>
      </c>
      <c r="F187" s="2" t="s">
        <v>965</v>
      </c>
      <c r="G187" s="2">
        <v>1097.0</v>
      </c>
      <c r="H187" s="2">
        <v>2.0</v>
      </c>
    </row>
    <row r="188" ht="15.75" customHeight="1">
      <c r="A188" s="2" t="str">
        <f>"FBXW8"</f>
        <v>FBXW8</v>
      </c>
      <c r="B188" s="2" t="s">
        <v>488</v>
      </c>
      <c r="C188" s="2">
        <v>26259.0</v>
      </c>
      <c r="D188" s="2" t="s">
        <v>489</v>
      </c>
      <c r="E188" s="2">
        <v>3.0</v>
      </c>
      <c r="F188" s="2" t="s">
        <v>967</v>
      </c>
      <c r="G188" s="2">
        <v>1097.0</v>
      </c>
      <c r="H188" s="2">
        <v>3.0</v>
      </c>
    </row>
    <row r="189" ht="15.75" customHeight="1">
      <c r="A189" s="2" t="str">
        <f>"FLNA"</f>
        <v>FLNA</v>
      </c>
      <c r="B189" s="2" t="s">
        <v>947</v>
      </c>
      <c r="C189" s="2">
        <v>2316.0</v>
      </c>
      <c r="D189" s="2" t="s">
        <v>948</v>
      </c>
      <c r="E189" s="2">
        <v>14.0</v>
      </c>
      <c r="F189" s="2" t="s">
        <v>972</v>
      </c>
      <c r="G189" s="2">
        <v>1097.0</v>
      </c>
      <c r="H189" s="2">
        <v>17.0</v>
      </c>
    </row>
    <row r="190" ht="15.75" customHeight="1">
      <c r="A190" s="2" t="str">
        <f>"GID8"</f>
        <v>GID8</v>
      </c>
      <c r="B190" s="2" t="s">
        <v>143</v>
      </c>
      <c r="C190" s="2">
        <v>54994.0</v>
      </c>
      <c r="D190" s="2" t="s">
        <v>145</v>
      </c>
      <c r="E190" s="2">
        <v>2.0</v>
      </c>
      <c r="F190" s="2" t="s">
        <v>974</v>
      </c>
      <c r="G190" s="2">
        <v>1097.0</v>
      </c>
      <c r="H190" s="2">
        <v>12.0</v>
      </c>
    </row>
    <row r="191" ht="15.75" customHeight="1">
      <c r="A191" s="2" t="str">
        <f>"GLUD1"</f>
        <v>GLUD1</v>
      </c>
      <c r="B191" s="2" t="s">
        <v>152</v>
      </c>
      <c r="C191" s="2">
        <v>2746.0</v>
      </c>
      <c r="D191" s="2" t="s">
        <v>153</v>
      </c>
      <c r="E191" s="2">
        <v>2.0</v>
      </c>
      <c r="F191" s="2" t="s">
        <v>976</v>
      </c>
      <c r="G191" s="2">
        <v>1097.0</v>
      </c>
      <c r="H191" s="2">
        <v>64.0</v>
      </c>
    </row>
    <row r="192" ht="15.75" customHeight="1">
      <c r="A192" s="2" t="str">
        <f>"GRPEL1"</f>
        <v>GRPEL1</v>
      </c>
      <c r="B192" s="2" t="s">
        <v>233</v>
      </c>
      <c r="C192" s="2">
        <v>80273.0</v>
      </c>
      <c r="D192" s="2" t="s">
        <v>234</v>
      </c>
      <c r="E192" s="2">
        <v>4.0</v>
      </c>
      <c r="F192" s="2" t="s">
        <v>978</v>
      </c>
      <c r="G192" s="2">
        <v>1097.0</v>
      </c>
      <c r="H192" s="2">
        <v>1.0</v>
      </c>
    </row>
    <row r="193" ht="15.75" customHeight="1">
      <c r="A193" s="2" t="str">
        <f>"HCCS"</f>
        <v>HCCS</v>
      </c>
      <c r="B193" s="2" t="s">
        <v>239</v>
      </c>
      <c r="C193" s="2">
        <v>3052.0</v>
      </c>
      <c r="D193" s="2" t="s">
        <v>240</v>
      </c>
      <c r="E193" s="2">
        <v>17.0</v>
      </c>
      <c r="F193" s="2" t="s">
        <v>980</v>
      </c>
      <c r="G193" s="2">
        <v>1097.0</v>
      </c>
      <c r="H193" s="2">
        <v>2.0</v>
      </c>
    </row>
    <row r="194" ht="15.75" customHeight="1">
      <c r="A194" s="2" t="str">
        <f>"HNRNPK"</f>
        <v>HNRNPK</v>
      </c>
      <c r="B194" s="2" t="s">
        <v>627</v>
      </c>
      <c r="C194" s="2">
        <v>3190.0</v>
      </c>
      <c r="D194" s="2" t="s">
        <v>628</v>
      </c>
      <c r="E194" s="2">
        <v>4.0</v>
      </c>
      <c r="F194" s="2" t="s">
        <v>985</v>
      </c>
      <c r="G194" s="2">
        <v>1097.0</v>
      </c>
      <c r="H194" s="2">
        <v>47.0</v>
      </c>
    </row>
    <row r="195" ht="15.75" customHeight="1">
      <c r="A195" s="2" t="str">
        <f>"HRNR"</f>
        <v>HRNR</v>
      </c>
      <c r="B195" s="2" t="s">
        <v>158</v>
      </c>
      <c r="C195" s="2">
        <v>388697.0</v>
      </c>
      <c r="D195" s="2" t="s">
        <v>159</v>
      </c>
      <c r="E195" s="2">
        <v>2.0</v>
      </c>
      <c r="F195" s="2" t="s">
        <v>988</v>
      </c>
      <c r="G195" s="2">
        <v>1097.0</v>
      </c>
      <c r="H195" s="2">
        <v>156.0</v>
      </c>
    </row>
    <row r="196" ht="15.75" customHeight="1">
      <c r="A196" s="2" t="str">
        <f>"HSD17B10"</f>
        <v>HSD17B10</v>
      </c>
      <c r="B196" s="2" t="s">
        <v>161</v>
      </c>
      <c r="C196" s="2">
        <v>3028.0</v>
      </c>
      <c r="D196" s="2" t="s">
        <v>162</v>
      </c>
      <c r="E196" s="2">
        <v>2.0</v>
      </c>
      <c r="F196" s="2" t="s">
        <v>990</v>
      </c>
      <c r="G196" s="2">
        <v>1097.0</v>
      </c>
      <c r="H196" s="2">
        <v>5.0</v>
      </c>
    </row>
    <row r="197" ht="15.75" customHeight="1">
      <c r="A197" s="2" t="str">
        <f>"HSP90AA1"</f>
        <v>HSP90AA1</v>
      </c>
      <c r="B197" s="2" t="s">
        <v>245</v>
      </c>
      <c r="C197" s="2">
        <v>3320.0</v>
      </c>
      <c r="D197" s="2" t="s">
        <v>246</v>
      </c>
      <c r="E197" s="2">
        <v>7.0</v>
      </c>
      <c r="F197" s="2" t="s">
        <v>992</v>
      </c>
      <c r="G197" s="2">
        <v>1097.0</v>
      </c>
      <c r="H197" s="2">
        <v>169.0</v>
      </c>
    </row>
    <row r="198" ht="15.75" customHeight="1">
      <c r="A198" s="2" t="str">
        <f>"HSP90AB1"</f>
        <v>HSP90AB1</v>
      </c>
      <c r="B198" s="2" t="s">
        <v>934</v>
      </c>
      <c r="C198" s="2">
        <v>3326.0</v>
      </c>
      <c r="D198" s="2" t="s">
        <v>935</v>
      </c>
      <c r="E198" s="2">
        <v>13.0</v>
      </c>
      <c r="F198" s="2" t="s">
        <v>994</v>
      </c>
      <c r="G198" s="2">
        <v>1097.0</v>
      </c>
      <c r="H198" s="2">
        <v>180.0</v>
      </c>
    </row>
    <row r="199" ht="15.75" customHeight="1">
      <c r="A199" s="2" t="str">
        <f t="shared" ref="A199:A200" si="2">"HSPA1B"</f>
        <v>HSPA1B</v>
      </c>
      <c r="B199" s="2" t="s">
        <v>251</v>
      </c>
      <c r="C199" s="2">
        <v>3304.0</v>
      </c>
      <c r="D199" s="2" t="s">
        <v>252</v>
      </c>
      <c r="E199" s="2">
        <v>59.0</v>
      </c>
      <c r="F199" s="2" t="s">
        <v>996</v>
      </c>
      <c r="G199" s="2">
        <v>1097.0</v>
      </c>
      <c r="H199" s="2">
        <v>214.0</v>
      </c>
    </row>
    <row r="200" ht="15.75" customHeight="1">
      <c r="A200" s="2" t="str">
        <f t="shared" si="2"/>
        <v>HSPA1B</v>
      </c>
      <c r="B200" s="2" t="s">
        <v>251</v>
      </c>
      <c r="C200" s="2">
        <v>3304.0</v>
      </c>
      <c r="D200" s="2" t="s">
        <v>254</v>
      </c>
      <c r="E200" s="2">
        <v>59.0</v>
      </c>
      <c r="F200" s="2" t="s">
        <v>996</v>
      </c>
      <c r="G200" s="2">
        <v>1097.0</v>
      </c>
      <c r="H200" s="2">
        <v>214.0</v>
      </c>
    </row>
    <row r="201" ht="15.75" customHeight="1">
      <c r="A201" s="2" t="str">
        <f>"HSPA2"</f>
        <v>HSPA2</v>
      </c>
      <c r="B201" s="2" t="s">
        <v>264</v>
      </c>
      <c r="C201" s="2">
        <v>3306.0</v>
      </c>
      <c r="D201" s="2" t="s">
        <v>265</v>
      </c>
      <c r="E201" s="2">
        <v>10.0</v>
      </c>
      <c r="F201" s="2" t="s">
        <v>1000</v>
      </c>
      <c r="G201" s="2">
        <v>1097.0</v>
      </c>
      <c r="H201" s="2">
        <v>43.0</v>
      </c>
    </row>
    <row r="202" ht="15.75" customHeight="1">
      <c r="A202" s="2" t="str">
        <f>"HSPA4"</f>
        <v>HSPA4</v>
      </c>
      <c r="B202" s="2" t="s">
        <v>268</v>
      </c>
      <c r="C202" s="2">
        <v>3308.0</v>
      </c>
      <c r="D202" s="2" t="s">
        <v>270</v>
      </c>
      <c r="E202" s="2">
        <v>40.0</v>
      </c>
      <c r="F202" s="2" t="s">
        <v>1002</v>
      </c>
      <c r="G202" s="2">
        <v>1097.0</v>
      </c>
      <c r="H202" s="2">
        <v>156.0</v>
      </c>
    </row>
    <row r="203" ht="15.75" customHeight="1">
      <c r="A203" s="2" t="str">
        <f>"HSPA4L"</f>
        <v>HSPA4L</v>
      </c>
      <c r="B203" s="2" t="s">
        <v>273</v>
      </c>
      <c r="C203" s="2">
        <v>22824.0</v>
      </c>
      <c r="D203" s="2" t="s">
        <v>274</v>
      </c>
      <c r="E203" s="2">
        <v>32.0</v>
      </c>
      <c r="F203" s="2" t="s">
        <v>1004</v>
      </c>
      <c r="G203" s="2">
        <v>1097.0</v>
      </c>
      <c r="H203" s="2">
        <v>105.0</v>
      </c>
    </row>
    <row r="204" ht="15.75" customHeight="1">
      <c r="A204" s="2" t="str">
        <f>"HSPA5"</f>
        <v>HSPA5</v>
      </c>
      <c r="B204" s="2" t="s">
        <v>279</v>
      </c>
      <c r="C204" s="2">
        <v>3309.0</v>
      </c>
      <c r="D204" s="2" t="s">
        <v>280</v>
      </c>
      <c r="E204" s="2">
        <v>49.0</v>
      </c>
      <c r="F204" s="2" t="s">
        <v>1008</v>
      </c>
      <c r="G204" s="2">
        <v>1097.0</v>
      </c>
      <c r="H204" s="2">
        <v>208.0</v>
      </c>
    </row>
    <row r="205" ht="15.75" customHeight="1">
      <c r="A205" s="2" t="str">
        <f>"HSPA6"</f>
        <v>HSPA6</v>
      </c>
      <c r="B205" s="2" t="s">
        <v>285</v>
      </c>
      <c r="C205" s="2">
        <v>3310.0</v>
      </c>
      <c r="D205" s="2" t="s">
        <v>286</v>
      </c>
      <c r="E205" s="2">
        <v>13.0</v>
      </c>
      <c r="F205" s="2" t="s">
        <v>1012</v>
      </c>
      <c r="G205" s="2">
        <v>1097.0</v>
      </c>
      <c r="H205" s="2">
        <v>19.0</v>
      </c>
    </row>
    <row r="206" ht="15.75" customHeight="1">
      <c r="A206" s="2" t="str">
        <f>"HSPA8"</f>
        <v>HSPA8</v>
      </c>
      <c r="B206" s="2" t="s">
        <v>290</v>
      </c>
      <c r="C206" s="2">
        <v>3312.0</v>
      </c>
      <c r="D206" s="2" t="s">
        <v>291</v>
      </c>
      <c r="E206" s="2">
        <v>40.0</v>
      </c>
      <c r="F206" s="2" t="s">
        <v>1014</v>
      </c>
      <c r="G206" s="2">
        <v>1097.0</v>
      </c>
      <c r="H206" s="2">
        <v>214.0</v>
      </c>
    </row>
    <row r="207" ht="15.75" customHeight="1">
      <c r="A207" s="2" t="str">
        <f>"HSPA9"</f>
        <v>HSPA9</v>
      </c>
      <c r="B207" s="2" t="s">
        <v>294</v>
      </c>
      <c r="C207" s="2">
        <v>3313.0</v>
      </c>
      <c r="D207" s="2" t="s">
        <v>297</v>
      </c>
      <c r="E207" s="2">
        <v>51.0</v>
      </c>
      <c r="F207" s="2" t="s">
        <v>1017</v>
      </c>
      <c r="G207" s="2">
        <v>1097.0</v>
      </c>
      <c r="H207" s="2">
        <v>203.0</v>
      </c>
    </row>
    <row r="208" ht="15.75" customHeight="1">
      <c r="A208" s="2" t="str">
        <f>"HSPB11"</f>
        <v>HSPB11</v>
      </c>
      <c r="B208" s="2" t="s">
        <v>165</v>
      </c>
      <c r="C208" s="2">
        <v>51668.0</v>
      </c>
      <c r="D208" s="2" t="s">
        <v>166</v>
      </c>
      <c r="E208" s="2">
        <v>2.0</v>
      </c>
      <c r="F208" s="2" t="s">
        <v>1020</v>
      </c>
      <c r="G208" s="2">
        <v>1097.0</v>
      </c>
      <c r="H208" s="2">
        <v>14.0</v>
      </c>
    </row>
    <row r="209" ht="15.75" customHeight="1">
      <c r="A209" s="2" t="str">
        <f>"HSPBP1"</f>
        <v>HSPBP1</v>
      </c>
      <c r="B209" s="2" t="s">
        <v>756</v>
      </c>
      <c r="C209" s="2">
        <v>23640.0</v>
      </c>
      <c r="D209" s="2" t="s">
        <v>757</v>
      </c>
      <c r="E209" s="2">
        <v>5.0</v>
      </c>
      <c r="F209" s="2" t="s">
        <v>1022</v>
      </c>
      <c r="G209" s="2">
        <v>1097.0</v>
      </c>
      <c r="H209" s="2">
        <v>14.0</v>
      </c>
    </row>
    <row r="210" ht="15.75" customHeight="1">
      <c r="A210" s="2" t="str">
        <f>"HSPD1"</f>
        <v>HSPD1</v>
      </c>
      <c r="B210" s="2" t="s">
        <v>303</v>
      </c>
      <c r="C210" s="2">
        <v>3329.0</v>
      </c>
      <c r="D210" s="2" t="s">
        <v>304</v>
      </c>
      <c r="E210" s="2">
        <v>18.0</v>
      </c>
      <c r="F210" s="2" t="s">
        <v>1028</v>
      </c>
      <c r="G210" s="2">
        <v>1097.0</v>
      </c>
      <c r="H210" s="2">
        <v>133.0</v>
      </c>
    </row>
    <row r="211" ht="15.75" customHeight="1">
      <c r="A211" s="2" t="str">
        <f>"HSPH1"</f>
        <v>HSPH1</v>
      </c>
      <c r="B211" s="2" t="s">
        <v>309</v>
      </c>
      <c r="C211" s="2">
        <v>10808.0</v>
      </c>
      <c r="D211" s="2" t="s">
        <v>311</v>
      </c>
      <c r="E211" s="2">
        <v>36.0</v>
      </c>
      <c r="F211" s="2" t="s">
        <v>1034</v>
      </c>
      <c r="G211" s="2">
        <v>1097.0</v>
      </c>
      <c r="H211" s="2">
        <v>152.0</v>
      </c>
    </row>
    <row r="212" ht="15.75" customHeight="1">
      <c r="A212" s="2" t="str">
        <f>"IFT172"</f>
        <v>IFT172</v>
      </c>
      <c r="B212" s="2" t="s">
        <v>969</v>
      </c>
      <c r="C212" s="2">
        <v>26160.0</v>
      </c>
      <c r="D212" s="2" t="s">
        <v>970</v>
      </c>
      <c r="E212" s="2">
        <v>17.0</v>
      </c>
      <c r="F212" s="2" t="s">
        <v>762</v>
      </c>
      <c r="G212" s="2">
        <v>1097.0</v>
      </c>
      <c r="H212" s="2">
        <v>16.0</v>
      </c>
    </row>
    <row r="213" ht="15.75" customHeight="1">
      <c r="A213" s="2" t="str">
        <f>"IFT20"</f>
        <v>IFT20</v>
      </c>
      <c r="B213" s="2" t="s">
        <v>630</v>
      </c>
      <c r="C213" s="2">
        <v>90410.0</v>
      </c>
      <c r="D213" s="2" t="s">
        <v>631</v>
      </c>
      <c r="E213" s="2">
        <v>4.0</v>
      </c>
      <c r="F213" s="2" t="s">
        <v>1039</v>
      </c>
      <c r="G213" s="2">
        <v>1097.0</v>
      </c>
      <c r="H213" s="2">
        <v>10.0</v>
      </c>
    </row>
    <row r="214" ht="15.75" customHeight="1">
      <c r="A214" s="2" t="str">
        <f>"IFT22"</f>
        <v>IFT22</v>
      </c>
      <c r="B214" s="2" t="s">
        <v>169</v>
      </c>
      <c r="C214" s="2">
        <v>64792.0</v>
      </c>
      <c r="D214" s="2" t="s">
        <v>170</v>
      </c>
      <c r="E214" s="2">
        <v>2.0</v>
      </c>
      <c r="F214" s="2" t="s">
        <v>938</v>
      </c>
      <c r="G214" s="2">
        <v>1097.0</v>
      </c>
      <c r="H214" s="2">
        <v>16.0</v>
      </c>
    </row>
    <row r="215" ht="15.75" customHeight="1">
      <c r="A215" s="2" t="str">
        <f>"IFT27"</f>
        <v>IFT27</v>
      </c>
      <c r="B215" s="2" t="s">
        <v>760</v>
      </c>
      <c r="C215" s="2">
        <v>11020.0</v>
      </c>
      <c r="D215" s="2" t="s">
        <v>761</v>
      </c>
      <c r="E215" s="2">
        <v>5.0</v>
      </c>
      <c r="F215" s="2" t="s">
        <v>835</v>
      </c>
      <c r="G215" s="2">
        <v>1097.0</v>
      </c>
      <c r="H215" s="2">
        <v>16.0</v>
      </c>
    </row>
    <row r="216" ht="15.75" customHeight="1">
      <c r="A216" s="2" t="str">
        <f>"IFT46"</f>
        <v>IFT46</v>
      </c>
      <c r="B216" s="2" t="s">
        <v>494</v>
      </c>
      <c r="C216" s="2">
        <v>56912.0</v>
      </c>
      <c r="D216" s="2" t="s">
        <v>495</v>
      </c>
      <c r="E216" s="2">
        <v>3.0</v>
      </c>
      <c r="F216" s="2" t="s">
        <v>1056</v>
      </c>
      <c r="G216" s="2">
        <v>1097.0</v>
      </c>
      <c r="H216" s="2">
        <v>16.0</v>
      </c>
    </row>
    <row r="217" ht="15.75" customHeight="1">
      <c r="A217" s="2" t="str">
        <f>"IFT52"</f>
        <v>IFT52</v>
      </c>
      <c r="B217" s="2" t="s">
        <v>635</v>
      </c>
      <c r="C217" s="2">
        <v>51098.0</v>
      </c>
      <c r="D217" s="2" t="s">
        <v>636</v>
      </c>
      <c r="E217" s="2">
        <v>4.0</v>
      </c>
      <c r="F217" s="2" t="s">
        <v>164</v>
      </c>
      <c r="G217" s="2">
        <v>1097.0</v>
      </c>
      <c r="H217" s="2">
        <v>15.0</v>
      </c>
    </row>
    <row r="218" ht="15.75" customHeight="1">
      <c r="A218" s="2" t="str">
        <f>"IFT74"</f>
        <v>IFT74</v>
      </c>
      <c r="B218" s="2" t="s">
        <v>951</v>
      </c>
      <c r="C218" s="2">
        <v>80173.0</v>
      </c>
      <c r="D218" s="2" t="s">
        <v>952</v>
      </c>
      <c r="E218" s="2">
        <v>14.0</v>
      </c>
      <c r="F218" s="2" t="s">
        <v>1062</v>
      </c>
      <c r="G218" s="2">
        <v>1097.0</v>
      </c>
      <c r="H218" s="2">
        <v>21.0</v>
      </c>
    </row>
    <row r="219" ht="15.75" customHeight="1">
      <c r="A219" s="2" t="str">
        <f>"IFT80"</f>
        <v>IFT80</v>
      </c>
      <c r="B219" s="2" t="s">
        <v>639</v>
      </c>
      <c r="C219" s="2">
        <v>57560.0</v>
      </c>
      <c r="D219" s="2" t="s">
        <v>640</v>
      </c>
      <c r="E219" s="2">
        <v>4.0</v>
      </c>
      <c r="F219" s="2" t="s">
        <v>1066</v>
      </c>
      <c r="G219" s="2">
        <v>1097.0</v>
      </c>
      <c r="H219" s="2">
        <v>12.0</v>
      </c>
    </row>
    <row r="220" ht="15.75" customHeight="1">
      <c r="A220" s="2" t="str">
        <f>"IFT81"</f>
        <v>IFT81</v>
      </c>
      <c r="B220" s="2" t="s">
        <v>909</v>
      </c>
      <c r="C220" s="2">
        <v>28981.0</v>
      </c>
      <c r="D220" s="2" t="s">
        <v>911</v>
      </c>
      <c r="E220" s="2">
        <v>10.0</v>
      </c>
      <c r="F220" s="2" t="s">
        <v>1073</v>
      </c>
      <c r="G220" s="2">
        <v>1097.0</v>
      </c>
      <c r="H220" s="2">
        <v>19.0</v>
      </c>
    </row>
    <row r="221" ht="15.75" customHeight="1">
      <c r="A221" s="2" t="str">
        <f>"IFT88"</f>
        <v>IFT88</v>
      </c>
      <c r="B221" s="2" t="s">
        <v>764</v>
      </c>
      <c r="C221" s="2">
        <v>8100.0</v>
      </c>
      <c r="D221" s="2" t="s">
        <v>765</v>
      </c>
      <c r="E221" s="2">
        <v>5.0</v>
      </c>
      <c r="F221" s="2" t="s">
        <v>399</v>
      </c>
      <c r="G221" s="2">
        <v>1097.0</v>
      </c>
      <c r="H221" s="2">
        <v>10.0</v>
      </c>
    </row>
    <row r="222" ht="15.75" customHeight="1">
      <c r="A222" s="2" t="str">
        <f>"IGF2R"</f>
        <v>IGF2R</v>
      </c>
      <c r="B222" s="2" t="s">
        <v>174</v>
      </c>
      <c r="C222" s="2">
        <v>3482.0</v>
      </c>
      <c r="D222" s="2" t="s">
        <v>176</v>
      </c>
      <c r="E222" s="2">
        <v>2.0</v>
      </c>
      <c r="F222" s="2" t="s">
        <v>1079</v>
      </c>
      <c r="G222" s="2">
        <v>1097.0</v>
      </c>
      <c r="H222" s="2">
        <v>15.0</v>
      </c>
    </row>
    <row r="223" ht="15.75" customHeight="1">
      <c r="A223" s="2" t="str">
        <f>"IMPDH2"</f>
        <v>IMPDH2</v>
      </c>
      <c r="B223" s="2" t="s">
        <v>643</v>
      </c>
      <c r="C223" s="2">
        <v>3615.0</v>
      </c>
      <c r="D223" s="2" t="s">
        <v>645</v>
      </c>
      <c r="E223" s="2">
        <v>4.0</v>
      </c>
      <c r="F223" s="2" t="s">
        <v>1083</v>
      </c>
      <c r="G223" s="2">
        <v>1097.0</v>
      </c>
      <c r="H223" s="2">
        <v>57.0</v>
      </c>
    </row>
    <row r="224" ht="15.75" customHeight="1">
      <c r="A224" s="2" t="str">
        <f>"IPO8"</f>
        <v>IPO8</v>
      </c>
      <c r="B224" s="2" t="s">
        <v>498</v>
      </c>
      <c r="C224" s="2">
        <v>10526.0</v>
      </c>
      <c r="D224" s="2" t="s">
        <v>500</v>
      </c>
      <c r="E224" s="2">
        <v>3.0</v>
      </c>
      <c r="F224" s="2" t="s">
        <v>1087</v>
      </c>
      <c r="G224" s="2">
        <v>1097.0</v>
      </c>
      <c r="H224" s="2">
        <v>20.0</v>
      </c>
    </row>
    <row r="225" ht="15.75" customHeight="1">
      <c r="A225" s="2" t="str">
        <f>"IRS4"</f>
        <v>IRS4</v>
      </c>
      <c r="B225" s="2" t="s">
        <v>317</v>
      </c>
      <c r="C225" s="2">
        <v>8471.0</v>
      </c>
      <c r="D225" s="2" t="s">
        <v>319</v>
      </c>
      <c r="E225" s="2">
        <v>18.0</v>
      </c>
      <c r="F225" s="2" t="s">
        <v>1091</v>
      </c>
      <c r="G225" s="2">
        <v>1097.0</v>
      </c>
      <c r="H225" s="2">
        <v>129.0</v>
      </c>
    </row>
    <row r="226" ht="15.75" customHeight="1">
      <c r="A226" s="2" t="str">
        <f>"ITFG2"</f>
        <v>ITFG2</v>
      </c>
      <c r="B226" s="2" t="s">
        <v>180</v>
      </c>
      <c r="C226" s="2">
        <v>55846.0</v>
      </c>
      <c r="D226" s="2" t="s">
        <v>181</v>
      </c>
      <c r="E226" s="2">
        <v>2.0</v>
      </c>
      <c r="F226" s="2" t="s">
        <v>1096</v>
      </c>
      <c r="G226" s="2">
        <v>1097.0</v>
      </c>
      <c r="H226" s="2">
        <v>0.0</v>
      </c>
    </row>
    <row r="227" ht="15.75" customHeight="1">
      <c r="A227" s="2" t="str">
        <f>"KCTD12"</f>
        <v>KCTD12</v>
      </c>
      <c r="B227" s="2" t="s">
        <v>186</v>
      </c>
      <c r="C227" s="2">
        <v>115207.0</v>
      </c>
      <c r="D227" s="2" t="s">
        <v>187</v>
      </c>
      <c r="E227" s="2">
        <v>2.0</v>
      </c>
      <c r="F227" s="2" t="s">
        <v>399</v>
      </c>
      <c r="G227" s="2">
        <v>1097.0</v>
      </c>
      <c r="H227" s="2">
        <v>5.0</v>
      </c>
    </row>
    <row r="228" ht="15.75" customHeight="1">
      <c r="A228" s="2" t="str">
        <f>"KCTD17"</f>
        <v>KCTD17</v>
      </c>
      <c r="B228" s="2" t="s">
        <v>192</v>
      </c>
      <c r="C228" s="2">
        <v>79734.0</v>
      </c>
      <c r="D228" s="2" t="s">
        <v>193</v>
      </c>
      <c r="E228" s="2">
        <v>2.0</v>
      </c>
      <c r="F228" s="2" t="s">
        <v>1102</v>
      </c>
      <c r="G228" s="2">
        <v>1097.0</v>
      </c>
      <c r="H228" s="2">
        <v>1.0</v>
      </c>
    </row>
    <row r="229" ht="15.75" customHeight="1">
      <c r="A229" s="2" t="str">
        <f>"KCTD5"</f>
        <v>KCTD5</v>
      </c>
      <c r="B229" s="2" t="s">
        <v>503</v>
      </c>
      <c r="C229" s="2">
        <v>54442.0</v>
      </c>
      <c r="D229" s="2" t="s">
        <v>504</v>
      </c>
      <c r="E229" s="2">
        <v>3.0</v>
      </c>
      <c r="F229" s="2" t="s">
        <v>1105</v>
      </c>
      <c r="G229" s="2">
        <v>1097.0</v>
      </c>
      <c r="H229" s="2">
        <v>4.0</v>
      </c>
    </row>
    <row r="230" ht="15.75" customHeight="1">
      <c r="A230" s="2" t="str">
        <f>"KLHL13"</f>
        <v>KLHL13</v>
      </c>
      <c r="B230" s="2" t="s">
        <v>198</v>
      </c>
      <c r="C230" s="2">
        <v>90293.0</v>
      </c>
      <c r="D230" s="2" t="s">
        <v>199</v>
      </c>
      <c r="E230" s="2">
        <v>2.0</v>
      </c>
      <c r="F230" s="2" t="s">
        <v>646</v>
      </c>
      <c r="G230" s="2">
        <v>1097.0</v>
      </c>
      <c r="H230" s="2">
        <v>0.0</v>
      </c>
    </row>
    <row r="231" ht="15.75" customHeight="1">
      <c r="A231" s="2" t="str">
        <f>"KLHL22"</f>
        <v>KLHL22</v>
      </c>
      <c r="B231" s="2" t="s">
        <v>508</v>
      </c>
      <c r="C231" s="2">
        <v>84861.0</v>
      </c>
      <c r="D231" s="2" t="s">
        <v>509</v>
      </c>
      <c r="E231" s="2">
        <v>3.0</v>
      </c>
      <c r="F231" s="2" t="s">
        <v>1109</v>
      </c>
      <c r="G231" s="2">
        <v>1097.0</v>
      </c>
      <c r="H231" s="2">
        <v>1.0</v>
      </c>
    </row>
    <row r="232" ht="15.75" customHeight="1">
      <c r="A232" s="2" t="str">
        <f>"KLHL9"</f>
        <v>KLHL9</v>
      </c>
      <c r="B232" s="2" t="s">
        <v>900</v>
      </c>
      <c r="C232" s="2">
        <v>55958.0</v>
      </c>
      <c r="D232" s="2" t="s">
        <v>901</v>
      </c>
      <c r="E232" s="2">
        <v>9.0</v>
      </c>
      <c r="F232" s="2" t="s">
        <v>1111</v>
      </c>
      <c r="G232" s="2">
        <v>1097.0</v>
      </c>
      <c r="H232" s="2">
        <v>1.0</v>
      </c>
    </row>
    <row r="233" ht="15.75" customHeight="1">
      <c r="A233" s="2" t="str">
        <f>"KPNA2"</f>
        <v>KPNA2</v>
      </c>
      <c r="B233" s="2" t="s">
        <v>203</v>
      </c>
      <c r="C233" s="2">
        <v>3838.0</v>
      </c>
      <c r="D233" s="2" t="s">
        <v>205</v>
      </c>
      <c r="E233" s="2">
        <v>2.0</v>
      </c>
      <c r="F233" s="2" t="s">
        <v>1113</v>
      </c>
      <c r="G233" s="2">
        <v>1097.0</v>
      </c>
      <c r="H233" s="2">
        <v>5.0</v>
      </c>
    </row>
    <row r="234" ht="15.75" customHeight="1">
      <c r="A234" s="2" t="str">
        <f>"KRT1"</f>
        <v>KRT1</v>
      </c>
      <c r="B234" s="2" t="s">
        <v>336</v>
      </c>
      <c r="C234" s="2">
        <v>3848.0</v>
      </c>
      <c r="D234" s="2" t="s">
        <v>338</v>
      </c>
      <c r="E234" s="2">
        <v>31.0</v>
      </c>
      <c r="F234" s="2" t="s">
        <v>1119</v>
      </c>
      <c r="G234" s="2">
        <v>1097.0</v>
      </c>
      <c r="H234" s="2">
        <v>192.0</v>
      </c>
    </row>
    <row r="235" ht="15.75" customHeight="1">
      <c r="A235" s="2" t="str">
        <f>"KRT10"</f>
        <v>KRT10</v>
      </c>
      <c r="B235" s="2" t="s">
        <v>343</v>
      </c>
      <c r="C235" s="2">
        <v>3858.0</v>
      </c>
      <c r="D235" s="2" t="s">
        <v>345</v>
      </c>
      <c r="E235" s="2">
        <v>23.0</v>
      </c>
      <c r="F235" s="2" t="s">
        <v>1123</v>
      </c>
      <c r="G235" s="2">
        <v>1097.0</v>
      </c>
      <c r="H235" s="2">
        <v>191.0</v>
      </c>
    </row>
    <row r="236" ht="15.75" customHeight="1">
      <c r="A236" s="2" t="str">
        <f>"KRT13"</f>
        <v>KRT13</v>
      </c>
      <c r="B236" s="2" t="s">
        <v>210</v>
      </c>
      <c r="C236" s="2">
        <v>3860.0</v>
      </c>
      <c r="D236" s="2" t="s">
        <v>211</v>
      </c>
      <c r="E236" s="2">
        <v>2.0</v>
      </c>
      <c r="F236" s="2" t="s">
        <v>749</v>
      </c>
      <c r="G236" s="2">
        <v>1097.0</v>
      </c>
      <c r="H236" s="2">
        <v>77.0</v>
      </c>
    </row>
    <row r="237" ht="15.75" customHeight="1">
      <c r="A237" s="2" t="str">
        <f>"KRT14"</f>
        <v>KRT14</v>
      </c>
      <c r="B237" s="2" t="s">
        <v>352</v>
      </c>
      <c r="C237" s="2">
        <v>3861.0</v>
      </c>
      <c r="D237" s="2" t="s">
        <v>353</v>
      </c>
      <c r="E237" s="2">
        <v>6.0</v>
      </c>
      <c r="F237" s="2" t="s">
        <v>1136</v>
      </c>
      <c r="G237" s="2">
        <v>1097.0</v>
      </c>
      <c r="H237" s="2">
        <v>187.0</v>
      </c>
    </row>
    <row r="238" ht="15.75" customHeight="1">
      <c r="A238" s="2" t="str">
        <f>"KRT2"</f>
        <v>KRT2</v>
      </c>
      <c r="B238" s="2" t="s">
        <v>374</v>
      </c>
      <c r="C238" s="2">
        <v>3849.0</v>
      </c>
      <c r="D238" s="2" t="s">
        <v>376</v>
      </c>
      <c r="E238" s="2">
        <v>13.0</v>
      </c>
      <c r="F238" s="2" t="s">
        <v>1145</v>
      </c>
      <c r="G238" s="2">
        <v>1097.0</v>
      </c>
      <c r="H238" s="2">
        <v>192.0</v>
      </c>
    </row>
    <row r="239" ht="15.75" customHeight="1">
      <c r="A239" s="2" t="str">
        <f>"KRT5"</f>
        <v>KRT5</v>
      </c>
      <c r="B239" s="2" t="s">
        <v>381</v>
      </c>
      <c r="C239" s="2">
        <v>3852.0</v>
      </c>
      <c r="D239" s="2" t="s">
        <v>383</v>
      </c>
      <c r="E239" s="2">
        <v>3.0</v>
      </c>
      <c r="F239" s="2" t="s">
        <v>1150</v>
      </c>
      <c r="G239" s="2">
        <v>1097.0</v>
      </c>
      <c r="H239" s="2">
        <v>186.0</v>
      </c>
    </row>
    <row r="240" ht="15.75" customHeight="1">
      <c r="A240" s="2" t="str">
        <f>"KRT82"</f>
        <v>KRT82</v>
      </c>
      <c r="B240" s="2" t="s">
        <v>216</v>
      </c>
      <c r="C240" s="2">
        <v>3888.0</v>
      </c>
      <c r="D240" s="2" t="s">
        <v>217</v>
      </c>
      <c r="E240" s="2">
        <v>2.0</v>
      </c>
      <c r="F240" s="2" t="s">
        <v>1155</v>
      </c>
      <c r="G240" s="2">
        <v>1097.0</v>
      </c>
      <c r="H240" s="2">
        <v>33.0</v>
      </c>
    </row>
    <row r="241" ht="15.75" customHeight="1">
      <c r="A241" s="2" t="str">
        <f>"KRT9"</f>
        <v>KRT9</v>
      </c>
      <c r="B241" s="2" t="s">
        <v>410</v>
      </c>
      <c r="C241" s="2">
        <v>3857.0</v>
      </c>
      <c r="D241" s="2" t="s">
        <v>411</v>
      </c>
      <c r="E241" s="2">
        <v>27.0</v>
      </c>
      <c r="F241" s="2" t="s">
        <v>1014</v>
      </c>
      <c r="G241" s="2">
        <v>1097.0</v>
      </c>
      <c r="H241" s="2">
        <v>192.0</v>
      </c>
    </row>
    <row r="242" ht="15.75" customHeight="1">
      <c r="A242" s="2" t="str">
        <f>"LANCL1"</f>
        <v>LANCL1</v>
      </c>
      <c r="B242" s="2" t="s">
        <v>221</v>
      </c>
      <c r="C242" s="2">
        <v>10314.0</v>
      </c>
      <c r="D242" s="2" t="s">
        <v>223</v>
      </c>
      <c r="E242" s="2">
        <v>2.0</v>
      </c>
      <c r="F242" s="2" t="s">
        <v>1161</v>
      </c>
      <c r="G242" s="2">
        <v>1097.0</v>
      </c>
      <c r="H242" s="2">
        <v>1.0</v>
      </c>
    </row>
    <row r="243" ht="15.75" customHeight="1">
      <c r="A243" s="2" t="str">
        <f>"LARS"</f>
        <v>LARS</v>
      </c>
      <c r="B243" s="2" t="s">
        <v>228</v>
      </c>
      <c r="C243" s="2">
        <v>51520.0</v>
      </c>
      <c r="D243" s="2" t="s">
        <v>229</v>
      </c>
      <c r="E243" s="2">
        <v>2.0</v>
      </c>
      <c r="F243" s="2" t="s">
        <v>1166</v>
      </c>
      <c r="G243" s="2">
        <v>1097.0</v>
      </c>
      <c r="H243" s="2">
        <v>3.0</v>
      </c>
    </row>
    <row r="244" ht="15.75" customHeight="1">
      <c r="A244" s="2" t="str">
        <f>"LRP1"</f>
        <v>LRP1</v>
      </c>
      <c r="B244" s="2" t="s">
        <v>982</v>
      </c>
      <c r="C244" s="2">
        <v>4035.0</v>
      </c>
      <c r="D244" s="2" t="s">
        <v>983</v>
      </c>
      <c r="E244" s="2">
        <v>19.0</v>
      </c>
      <c r="F244" s="2" t="s">
        <v>1169</v>
      </c>
      <c r="G244" s="2">
        <v>1097.0</v>
      </c>
      <c r="H244" s="2">
        <v>3.0</v>
      </c>
    </row>
    <row r="245" ht="15.75" customHeight="1">
      <c r="A245" s="2" t="str">
        <f>"LRP4"</f>
        <v>LRP4</v>
      </c>
      <c r="B245" s="2" t="s">
        <v>418</v>
      </c>
      <c r="C245" s="2">
        <v>4038.0</v>
      </c>
      <c r="D245" s="2" t="s">
        <v>420</v>
      </c>
      <c r="E245" s="2">
        <v>17.0</v>
      </c>
      <c r="F245" s="2" t="s">
        <v>92</v>
      </c>
      <c r="G245" s="2">
        <v>1097.0</v>
      </c>
      <c r="H245" s="2">
        <v>1.0</v>
      </c>
    </row>
    <row r="246" ht="15.75" customHeight="1">
      <c r="A246" s="2" t="str">
        <f>"MAD2L1"</f>
        <v>MAD2L1</v>
      </c>
      <c r="B246" s="2" t="s">
        <v>237</v>
      </c>
      <c r="C246" s="2">
        <v>4085.0</v>
      </c>
      <c r="D246" s="2" t="s">
        <v>238</v>
      </c>
      <c r="E246" s="2">
        <v>2.0</v>
      </c>
      <c r="F246" s="2" t="s">
        <v>531</v>
      </c>
      <c r="G246" s="2">
        <v>1097.0</v>
      </c>
      <c r="H246" s="2">
        <v>86.0</v>
      </c>
    </row>
    <row r="247" ht="15.75" customHeight="1">
      <c r="A247" s="2" t="str">
        <f>"MAEA"</f>
        <v>MAEA</v>
      </c>
      <c r="B247" s="2" t="s">
        <v>872</v>
      </c>
      <c r="C247" s="2">
        <v>10296.0</v>
      </c>
      <c r="D247" s="2" t="s">
        <v>874</v>
      </c>
      <c r="E247" s="2">
        <v>8.0</v>
      </c>
      <c r="F247" s="2" t="s">
        <v>994</v>
      </c>
      <c r="G247" s="2">
        <v>1097.0</v>
      </c>
      <c r="H247" s="2">
        <v>12.0</v>
      </c>
    </row>
    <row r="248" ht="15.75" customHeight="1">
      <c r="A248" s="2" t="str">
        <f>"MAGED1"</f>
        <v>MAGED1</v>
      </c>
      <c r="B248" s="2" t="s">
        <v>768</v>
      </c>
      <c r="C248" s="2">
        <v>9500.0</v>
      </c>
      <c r="D248" s="2" t="s">
        <v>769</v>
      </c>
      <c r="E248" s="2">
        <v>5.0</v>
      </c>
      <c r="F248" s="2" t="s">
        <v>1175</v>
      </c>
      <c r="G248" s="2">
        <v>1097.0</v>
      </c>
      <c r="H248" s="2">
        <v>52.0</v>
      </c>
    </row>
    <row r="249" ht="15.75" customHeight="1">
      <c r="A249" s="2" t="str">
        <f>"MAPK3"</f>
        <v>MAPK3</v>
      </c>
      <c r="B249" s="2" t="s">
        <v>520</v>
      </c>
      <c r="C249" s="2">
        <v>5595.0</v>
      </c>
      <c r="D249" s="2" t="s">
        <v>521</v>
      </c>
      <c r="E249" s="2">
        <v>3.0</v>
      </c>
      <c r="F249" s="2" t="s">
        <v>437</v>
      </c>
      <c r="G249" s="2">
        <v>1097.0</v>
      </c>
      <c r="H249" s="2">
        <v>6.0</v>
      </c>
    </row>
    <row r="250" ht="15.75" customHeight="1">
      <c r="A250" s="2" t="str">
        <f>"MCCC1"</f>
        <v>MCCC1</v>
      </c>
      <c r="B250" s="2" t="s">
        <v>243</v>
      </c>
      <c r="C250" s="2">
        <v>56922.0</v>
      </c>
      <c r="D250" s="2" t="s">
        <v>244</v>
      </c>
      <c r="E250" s="2">
        <v>2.0</v>
      </c>
      <c r="F250" s="2" t="s">
        <v>1179</v>
      </c>
      <c r="G250" s="2">
        <v>1097.0</v>
      </c>
      <c r="H250" s="2">
        <v>3.0</v>
      </c>
    </row>
    <row r="251" ht="15.75" customHeight="1">
      <c r="A251" s="2" t="str">
        <f>"MCM6"</f>
        <v>MCM6</v>
      </c>
      <c r="B251" s="2" t="s">
        <v>249</v>
      </c>
      <c r="C251" s="2">
        <v>4175.0</v>
      </c>
      <c r="D251" s="2" t="s">
        <v>250</v>
      </c>
      <c r="E251" s="2">
        <v>2.0</v>
      </c>
      <c r="F251" s="2" t="s">
        <v>1181</v>
      </c>
      <c r="G251" s="2">
        <v>1097.0</v>
      </c>
      <c r="H251" s="2">
        <v>3.0</v>
      </c>
    </row>
    <row r="252" ht="15.75" customHeight="1">
      <c r="A252" s="2" t="str">
        <f>"MCM7"</f>
        <v>MCM7</v>
      </c>
      <c r="B252" s="2" t="s">
        <v>256</v>
      </c>
      <c r="C252" s="2">
        <v>4176.0</v>
      </c>
      <c r="D252" s="2" t="s">
        <v>257</v>
      </c>
      <c r="E252" s="2">
        <v>2.0</v>
      </c>
      <c r="F252" s="2" t="s">
        <v>1182</v>
      </c>
      <c r="G252" s="2">
        <v>1097.0</v>
      </c>
      <c r="H252" s="2">
        <v>8.0</v>
      </c>
    </row>
    <row r="253" ht="15.75" customHeight="1">
      <c r="A253" s="2" t="str">
        <f>"MYH9"</f>
        <v>MYH9</v>
      </c>
      <c r="B253" s="2" t="s">
        <v>648</v>
      </c>
      <c r="C253" s="2">
        <v>4627.0</v>
      </c>
      <c r="D253" s="2" t="s">
        <v>650</v>
      </c>
      <c r="E253" s="2">
        <v>4.0</v>
      </c>
      <c r="F253" s="2" t="s">
        <v>1186</v>
      </c>
      <c r="G253" s="2">
        <v>1097.0</v>
      </c>
      <c r="H253" s="2">
        <v>28.0</v>
      </c>
    </row>
    <row r="254" ht="15.75" customHeight="1">
      <c r="A254" s="2" t="str">
        <f>"NDUFS1"</f>
        <v>NDUFS1</v>
      </c>
      <c r="B254" s="2" t="s">
        <v>655</v>
      </c>
      <c r="C254" s="2">
        <v>4719.0</v>
      </c>
      <c r="D254" s="2" t="s">
        <v>656</v>
      </c>
      <c r="E254" s="2">
        <v>4.0</v>
      </c>
      <c r="F254" s="2" t="s">
        <v>1189</v>
      </c>
      <c r="G254" s="2">
        <v>1097.0</v>
      </c>
      <c r="H254" s="2">
        <v>2.0</v>
      </c>
    </row>
    <row r="255" ht="15.75" customHeight="1">
      <c r="A255" s="2" t="str">
        <f>"NISCH"</f>
        <v>NISCH</v>
      </c>
      <c r="B255" s="2" t="s">
        <v>658</v>
      </c>
      <c r="C255" s="2">
        <v>11188.0</v>
      </c>
      <c r="D255" s="2" t="s">
        <v>659</v>
      </c>
      <c r="E255" s="2">
        <v>4.0</v>
      </c>
      <c r="F255" s="2" t="s">
        <v>1191</v>
      </c>
      <c r="G255" s="2">
        <v>1097.0</v>
      </c>
      <c r="H255" s="2">
        <v>3.0</v>
      </c>
    </row>
    <row r="256" ht="15.75" customHeight="1">
      <c r="A256" s="2" t="str">
        <f>"NME1"</f>
        <v>NME1</v>
      </c>
      <c r="B256" s="2" t="s">
        <v>262</v>
      </c>
      <c r="C256" s="2">
        <v>4830.0</v>
      </c>
      <c r="D256" s="2" t="s">
        <v>263</v>
      </c>
      <c r="E256" s="2">
        <v>2.0</v>
      </c>
      <c r="F256" s="2" t="s">
        <v>1195</v>
      </c>
      <c r="G256" s="2">
        <v>1097.0</v>
      </c>
      <c r="H256" s="2">
        <v>50.0</v>
      </c>
    </row>
    <row r="257" ht="15.75" customHeight="1">
      <c r="A257" s="2" t="str">
        <f>"NT5DC2"</f>
        <v>NT5DC2</v>
      </c>
      <c r="B257" s="2" t="s">
        <v>269</v>
      </c>
      <c r="C257" s="2">
        <v>64943.0</v>
      </c>
      <c r="D257" s="2" t="s">
        <v>271</v>
      </c>
      <c r="E257" s="2">
        <v>2.0</v>
      </c>
      <c r="F257" s="2" t="s">
        <v>1196</v>
      </c>
      <c r="G257" s="2">
        <v>1097.0</v>
      </c>
      <c r="H257" s="2">
        <v>1.0</v>
      </c>
    </row>
    <row r="258" ht="15.75" customHeight="1">
      <c r="A258" s="2" t="str">
        <f>"PAICS"</f>
        <v>PAICS</v>
      </c>
      <c r="B258" s="2" t="s">
        <v>772</v>
      </c>
      <c r="C258" s="2">
        <v>10606.0</v>
      </c>
      <c r="D258" s="2" t="s">
        <v>773</v>
      </c>
      <c r="E258" s="2">
        <v>5.0</v>
      </c>
      <c r="F258" s="2" t="s">
        <v>1200</v>
      </c>
      <c r="G258" s="2">
        <v>1097.0</v>
      </c>
      <c r="H258" s="2">
        <v>20.0</v>
      </c>
    </row>
    <row r="259" ht="15.75" customHeight="1">
      <c r="A259" s="2" t="str">
        <f>"PC"</f>
        <v>PC</v>
      </c>
      <c r="B259" s="2" t="s">
        <v>276</v>
      </c>
      <c r="C259" s="2">
        <v>5091.0</v>
      </c>
      <c r="D259" s="2" t="s">
        <v>277</v>
      </c>
      <c r="E259" s="2">
        <v>2.0</v>
      </c>
      <c r="F259" s="2" t="s">
        <v>1202</v>
      </c>
      <c r="G259" s="2">
        <v>1097.0</v>
      </c>
      <c r="H259" s="2">
        <v>46.0</v>
      </c>
    </row>
    <row r="260" ht="15.75" customHeight="1">
      <c r="A260" s="2" t="str">
        <f>"PCCA"</f>
        <v>PCCA</v>
      </c>
      <c r="B260" s="2" t="s">
        <v>422</v>
      </c>
      <c r="C260" s="2">
        <v>5095.0</v>
      </c>
      <c r="D260" s="2" t="s">
        <v>424</v>
      </c>
      <c r="E260" s="2">
        <v>5.0</v>
      </c>
      <c r="F260" s="2" t="s">
        <v>1203</v>
      </c>
      <c r="G260" s="2">
        <v>1097.0</v>
      </c>
      <c r="H260" s="2">
        <v>62.0</v>
      </c>
    </row>
    <row r="261" ht="15.75" customHeight="1">
      <c r="A261" s="2" t="str">
        <f>"PCCB"</f>
        <v>PCCB</v>
      </c>
      <c r="B261" s="2" t="s">
        <v>428</v>
      </c>
      <c r="C261" s="2">
        <v>5096.0</v>
      </c>
      <c r="D261" s="2" t="s">
        <v>431</v>
      </c>
      <c r="E261" s="2">
        <v>5.0</v>
      </c>
      <c r="F261" s="2" t="s">
        <v>1204</v>
      </c>
      <c r="G261" s="2">
        <v>1097.0</v>
      </c>
      <c r="H261" s="2">
        <v>69.0</v>
      </c>
    </row>
    <row r="262" ht="15.75" customHeight="1">
      <c r="A262" s="2" t="str">
        <f>"PGRMC1"</f>
        <v>PGRMC1</v>
      </c>
      <c r="B262" s="2" t="s">
        <v>779</v>
      </c>
      <c r="C262" s="2">
        <v>10857.0</v>
      </c>
      <c r="D262" s="2" t="s">
        <v>780</v>
      </c>
      <c r="E262" s="2">
        <v>5.0</v>
      </c>
      <c r="F262" s="2" t="s">
        <v>565</v>
      </c>
      <c r="G262" s="2">
        <v>1097.0</v>
      </c>
      <c r="H262" s="2">
        <v>67.0</v>
      </c>
    </row>
    <row r="263" ht="15.75" customHeight="1">
      <c r="A263" s="2" t="str">
        <f>"PHGDH"</f>
        <v>PHGDH</v>
      </c>
      <c r="B263" s="2" t="s">
        <v>435</v>
      </c>
      <c r="C263" s="2">
        <v>26227.0</v>
      </c>
      <c r="D263" s="2" t="s">
        <v>436</v>
      </c>
      <c r="E263" s="2">
        <v>6.0</v>
      </c>
      <c r="F263" s="2" t="s">
        <v>164</v>
      </c>
      <c r="G263" s="2">
        <v>1097.0</v>
      </c>
      <c r="H263" s="2">
        <v>118.0</v>
      </c>
    </row>
    <row r="264" ht="15.75" customHeight="1">
      <c r="A264" s="2" t="str">
        <f>"PLBD2"</f>
        <v>PLBD2</v>
      </c>
      <c r="B264" s="2" t="s">
        <v>523</v>
      </c>
      <c r="C264" s="2">
        <v>196463.0</v>
      </c>
      <c r="D264" s="2" t="s">
        <v>525</v>
      </c>
      <c r="E264" s="2">
        <v>3.0</v>
      </c>
      <c r="F264" s="2" t="s">
        <v>1207</v>
      </c>
      <c r="G264" s="2">
        <v>1097.0</v>
      </c>
      <c r="H264" s="2">
        <v>1.0</v>
      </c>
    </row>
    <row r="265" ht="15.75" customHeight="1">
      <c r="A265" s="2" t="str">
        <f>"PLD3"</f>
        <v>PLD3</v>
      </c>
      <c r="B265" s="2" t="s">
        <v>283</v>
      </c>
      <c r="C265" s="2">
        <v>23646.0</v>
      </c>
      <c r="D265" s="2" t="s">
        <v>284</v>
      </c>
      <c r="E265" s="2">
        <v>2.0</v>
      </c>
      <c r="F265" s="2" t="s">
        <v>1209</v>
      </c>
      <c r="G265" s="2">
        <v>1097.0</v>
      </c>
      <c r="H265" s="2">
        <v>1.0</v>
      </c>
    </row>
    <row r="266" ht="15.75" customHeight="1">
      <c r="A266" s="2" t="str">
        <f>"PLK1"</f>
        <v>PLK1</v>
      </c>
      <c r="B266" s="2" t="s">
        <v>289</v>
      </c>
      <c r="C266" s="2">
        <v>5347.0</v>
      </c>
      <c r="D266" s="2" t="s">
        <v>292</v>
      </c>
      <c r="E266" s="2">
        <v>2.0</v>
      </c>
      <c r="F266" s="2" t="s">
        <v>1211</v>
      </c>
      <c r="G266" s="2">
        <v>1097.0</v>
      </c>
      <c r="H266" s="2">
        <v>4.0</v>
      </c>
    </row>
    <row r="267" ht="15.75" customHeight="1">
      <c r="A267" s="2" t="str">
        <f>"PMPCA"</f>
        <v>PMPCA</v>
      </c>
      <c r="B267" s="2" t="s">
        <v>823</v>
      </c>
      <c r="C267" s="2">
        <v>23203.0</v>
      </c>
      <c r="D267" s="2" t="s">
        <v>824</v>
      </c>
      <c r="E267" s="2">
        <v>6.0</v>
      </c>
      <c r="F267" s="2" t="s">
        <v>781</v>
      </c>
      <c r="G267" s="2">
        <v>1097.0</v>
      </c>
      <c r="H267" s="2">
        <v>0.0</v>
      </c>
    </row>
    <row r="268" ht="15.75" customHeight="1">
      <c r="A268" s="2" t="str">
        <f>"PMPCB"</f>
        <v>PMPCB</v>
      </c>
      <c r="B268" s="2" t="s">
        <v>662</v>
      </c>
      <c r="C268" s="2">
        <v>9512.0</v>
      </c>
      <c r="D268" s="2" t="s">
        <v>664</v>
      </c>
      <c r="E268" s="2">
        <v>4.0</v>
      </c>
      <c r="F268" s="2" t="s">
        <v>1212</v>
      </c>
      <c r="G268" s="2">
        <v>1097.0</v>
      </c>
      <c r="H268" s="2">
        <v>0.0</v>
      </c>
    </row>
    <row r="269" ht="15.75" customHeight="1">
      <c r="A269" s="2" t="str">
        <f>"POLDIP2"</f>
        <v>POLDIP2</v>
      </c>
      <c r="B269" s="2" t="s">
        <v>527</v>
      </c>
      <c r="C269" s="2">
        <v>26073.0</v>
      </c>
      <c r="D269" s="2" t="s">
        <v>528</v>
      </c>
      <c r="E269" s="2">
        <v>3.0</v>
      </c>
      <c r="F269" s="2" t="s">
        <v>1213</v>
      </c>
      <c r="G269" s="2">
        <v>1097.0</v>
      </c>
      <c r="H269" s="2">
        <v>3.0</v>
      </c>
    </row>
    <row r="270" ht="15.75" customHeight="1">
      <c r="A270" s="2" t="str">
        <f>"POLR2B"</f>
        <v>POLR2B</v>
      </c>
      <c r="B270" s="2" t="s">
        <v>296</v>
      </c>
      <c r="C270" s="2">
        <v>5431.0</v>
      </c>
      <c r="D270" s="2" t="s">
        <v>298</v>
      </c>
      <c r="E270" s="2">
        <v>2.0</v>
      </c>
      <c r="F270" s="2" t="s">
        <v>1215</v>
      </c>
      <c r="G270" s="2">
        <v>1097.0</v>
      </c>
      <c r="H270" s="2">
        <v>20.0</v>
      </c>
    </row>
    <row r="271" ht="15.75" customHeight="1">
      <c r="A271" s="2" t="str">
        <f>"PPM1B"</f>
        <v>PPM1B</v>
      </c>
      <c r="B271" s="2" t="s">
        <v>668</v>
      </c>
      <c r="C271" s="2">
        <v>5495.0</v>
      </c>
      <c r="D271" s="2" t="s">
        <v>669</v>
      </c>
      <c r="E271" s="2">
        <v>4.0</v>
      </c>
      <c r="F271" s="2" t="s">
        <v>399</v>
      </c>
      <c r="G271" s="2">
        <v>1097.0</v>
      </c>
      <c r="H271" s="2">
        <v>40.0</v>
      </c>
    </row>
    <row r="272" ht="15.75" customHeight="1">
      <c r="A272" s="2" t="str">
        <f>"PPP2CA"</f>
        <v>PPP2CA</v>
      </c>
      <c r="B272" s="2" t="s">
        <v>441</v>
      </c>
      <c r="C272" s="2">
        <v>5515.0</v>
      </c>
      <c r="D272" s="2" t="s">
        <v>442</v>
      </c>
      <c r="E272" s="2">
        <v>18.0</v>
      </c>
      <c r="F272" s="2" t="s">
        <v>1216</v>
      </c>
      <c r="G272" s="2">
        <v>1097.0</v>
      </c>
      <c r="H272" s="2">
        <v>23.0</v>
      </c>
    </row>
    <row r="273" ht="15.75" customHeight="1">
      <c r="A273" s="2" t="str">
        <f>"PPP2R1A"</f>
        <v>PPP2R1A</v>
      </c>
      <c r="B273" s="2" t="s">
        <v>447</v>
      </c>
      <c r="C273" s="2">
        <v>5518.0</v>
      </c>
      <c r="D273" s="2" t="s">
        <v>449</v>
      </c>
      <c r="E273" s="2">
        <v>24.0</v>
      </c>
      <c r="F273" s="2" t="s">
        <v>943</v>
      </c>
      <c r="G273" s="2">
        <v>1097.0</v>
      </c>
      <c r="H273" s="2">
        <v>63.0</v>
      </c>
    </row>
    <row r="274" ht="15.75" customHeight="1">
      <c r="A274" s="2" t="str">
        <f>"PPP2R1B"</f>
        <v>PPP2R1B</v>
      </c>
      <c r="B274" s="2" t="s">
        <v>454</v>
      </c>
      <c r="C274" s="2">
        <v>5519.0</v>
      </c>
      <c r="D274" s="2" t="s">
        <v>455</v>
      </c>
      <c r="E274" s="2">
        <v>8.0</v>
      </c>
      <c r="F274" s="2" t="s">
        <v>1218</v>
      </c>
      <c r="G274" s="2">
        <v>1097.0</v>
      </c>
      <c r="H274" s="2">
        <v>7.0</v>
      </c>
    </row>
    <row r="275" ht="15.75" customHeight="1">
      <c r="A275" s="2" t="str">
        <f>"PPP2R2A"</f>
        <v>PPP2R2A</v>
      </c>
      <c r="B275" s="2" t="s">
        <v>457</v>
      </c>
      <c r="C275" s="2">
        <v>5520.0</v>
      </c>
      <c r="D275" s="2" t="s">
        <v>458</v>
      </c>
      <c r="E275" s="2">
        <v>27.0</v>
      </c>
      <c r="F275" s="2" t="s">
        <v>1220</v>
      </c>
      <c r="G275" s="2">
        <v>1097.0</v>
      </c>
      <c r="H275" s="2">
        <v>31.0</v>
      </c>
    </row>
    <row r="276" ht="15.75" customHeight="1">
      <c r="A276" s="2" t="str">
        <f>"PPP2R2D"</f>
        <v>PPP2R2D</v>
      </c>
      <c r="B276" s="2" t="s">
        <v>463</v>
      </c>
      <c r="C276" s="2">
        <v>55844.0</v>
      </c>
      <c r="D276" s="2" t="s">
        <v>464</v>
      </c>
      <c r="E276" s="2">
        <v>8.0</v>
      </c>
      <c r="F276" s="2" t="s">
        <v>1221</v>
      </c>
      <c r="G276" s="2">
        <v>1097.0</v>
      </c>
      <c r="H276" s="2">
        <v>5.0</v>
      </c>
    </row>
    <row r="277" ht="15.75" customHeight="1">
      <c r="A277" s="2" t="str">
        <f>"PPP2R3A"</f>
        <v>PPP2R3A</v>
      </c>
      <c r="B277" s="2" t="s">
        <v>533</v>
      </c>
      <c r="C277" s="2">
        <v>5523.0</v>
      </c>
      <c r="D277" s="2" t="s">
        <v>534</v>
      </c>
      <c r="E277" s="2">
        <v>3.0</v>
      </c>
      <c r="F277" s="2" t="s">
        <v>1222</v>
      </c>
      <c r="G277" s="2">
        <v>1097.0</v>
      </c>
      <c r="H277" s="2">
        <v>1.0</v>
      </c>
    </row>
    <row r="278" ht="15.75" customHeight="1">
      <c r="A278" s="2" t="str">
        <f>"PPP4C"</f>
        <v>PPP4C</v>
      </c>
      <c r="B278" s="2" t="s">
        <v>826</v>
      </c>
      <c r="C278" s="2">
        <v>5531.0</v>
      </c>
      <c r="D278" s="2" t="s">
        <v>827</v>
      </c>
      <c r="E278" s="2">
        <v>6.0</v>
      </c>
      <c r="F278" s="2" t="s">
        <v>1225</v>
      </c>
      <c r="G278" s="2">
        <v>1097.0</v>
      </c>
      <c r="H278" s="2">
        <v>3.0</v>
      </c>
    </row>
    <row r="279" ht="15.75" customHeight="1">
      <c r="A279" s="2" t="str">
        <f>"PPP6R3"</f>
        <v>PPP6R3</v>
      </c>
      <c r="B279" s="2" t="s">
        <v>671</v>
      </c>
      <c r="C279" s="2">
        <v>55291.0</v>
      </c>
      <c r="D279" s="2" t="s">
        <v>673</v>
      </c>
      <c r="E279" s="2">
        <v>4.0</v>
      </c>
      <c r="F279" s="2" t="s">
        <v>1228</v>
      </c>
      <c r="G279" s="2">
        <v>1097.0</v>
      </c>
      <c r="H279" s="2">
        <v>27.0</v>
      </c>
    </row>
    <row r="280" ht="15.75" customHeight="1">
      <c r="A280" s="2" t="str">
        <f>"PRDX1"</f>
        <v>PRDX1</v>
      </c>
      <c r="B280" s="2" t="s">
        <v>467</v>
      </c>
      <c r="C280" s="2">
        <v>5052.0</v>
      </c>
      <c r="D280" s="2" t="s">
        <v>470</v>
      </c>
      <c r="E280" s="2">
        <v>8.0</v>
      </c>
      <c r="F280" s="2" t="s">
        <v>1230</v>
      </c>
      <c r="G280" s="2">
        <v>1097.0</v>
      </c>
      <c r="H280" s="2">
        <v>131.0</v>
      </c>
    </row>
    <row r="281" ht="15.75" customHeight="1">
      <c r="A281" s="2" t="str">
        <f>"PRDX2"</f>
        <v>PRDX2</v>
      </c>
      <c r="B281" s="2" t="s">
        <v>536</v>
      </c>
      <c r="C281" s="2">
        <v>7001.0</v>
      </c>
      <c r="D281" s="2" t="s">
        <v>538</v>
      </c>
      <c r="E281" s="2">
        <v>3.0</v>
      </c>
      <c r="F281" s="2" t="s">
        <v>1232</v>
      </c>
      <c r="G281" s="2">
        <v>1097.0</v>
      </c>
      <c r="H281" s="2">
        <v>85.0</v>
      </c>
    </row>
    <row r="282" ht="15.75" customHeight="1">
      <c r="A282" s="2" t="str">
        <f>"PRDX3"</f>
        <v>PRDX3</v>
      </c>
      <c r="B282" s="2" t="s">
        <v>783</v>
      </c>
      <c r="C282" s="2">
        <v>10935.0</v>
      </c>
      <c r="D282" s="2" t="s">
        <v>784</v>
      </c>
      <c r="E282" s="2">
        <v>5.0</v>
      </c>
      <c r="F282" s="2" t="s">
        <v>1145</v>
      </c>
      <c r="G282" s="2">
        <v>1097.0</v>
      </c>
      <c r="H282" s="2">
        <v>19.0</v>
      </c>
    </row>
    <row r="283" ht="15.75" customHeight="1">
      <c r="A283" s="2" t="str">
        <f>"PRDX4"</f>
        <v>PRDX4</v>
      </c>
      <c r="B283" s="2" t="s">
        <v>923</v>
      </c>
      <c r="C283" s="2">
        <v>10549.0</v>
      </c>
      <c r="D283" s="2" t="s">
        <v>924</v>
      </c>
      <c r="E283" s="2">
        <v>11.0</v>
      </c>
      <c r="F283" s="2" t="s">
        <v>1234</v>
      </c>
      <c r="G283" s="2">
        <v>1097.0</v>
      </c>
      <c r="H283" s="2">
        <v>68.0</v>
      </c>
    </row>
    <row r="284" ht="15.75" customHeight="1">
      <c r="A284" s="2" t="str">
        <f>"PRMT5"</f>
        <v>PRMT5</v>
      </c>
      <c r="B284" s="2" t="s">
        <v>475</v>
      </c>
      <c r="C284" s="2">
        <v>10419.0</v>
      </c>
      <c r="D284" s="2" t="s">
        <v>476</v>
      </c>
      <c r="E284" s="2">
        <v>20.0</v>
      </c>
      <c r="F284" s="2" t="s">
        <v>1235</v>
      </c>
      <c r="G284" s="2">
        <v>1097.0</v>
      </c>
      <c r="H284" s="2">
        <v>162.0</v>
      </c>
    </row>
    <row r="285" ht="15.75" customHeight="1">
      <c r="A285" s="2" t="str">
        <f>"PRPF31"</f>
        <v>PRPF31</v>
      </c>
      <c r="B285" s="2" t="s">
        <v>829</v>
      </c>
      <c r="C285" s="2">
        <v>26121.0</v>
      </c>
      <c r="D285" s="2" t="s">
        <v>831</v>
      </c>
      <c r="E285" s="2">
        <v>6.0</v>
      </c>
      <c r="F285" s="2" t="s">
        <v>1236</v>
      </c>
      <c r="G285" s="2">
        <v>1097.0</v>
      </c>
      <c r="H285" s="2">
        <v>17.0</v>
      </c>
    </row>
    <row r="286" ht="15.75" customHeight="1">
      <c r="A286" s="2" t="str">
        <f>"PSMA3"</f>
        <v>PSMA3</v>
      </c>
      <c r="B286" s="2" t="s">
        <v>543</v>
      </c>
      <c r="C286" s="2">
        <v>5684.0</v>
      </c>
      <c r="D286" s="2" t="s">
        <v>544</v>
      </c>
      <c r="E286" s="2">
        <v>3.0</v>
      </c>
      <c r="F286" s="2" t="s">
        <v>232</v>
      </c>
      <c r="G286" s="2">
        <v>1097.0</v>
      </c>
      <c r="H286" s="2">
        <v>30.0</v>
      </c>
    </row>
    <row r="287" ht="15.75" customHeight="1">
      <c r="A287" s="2" t="str">
        <f>"PSMB4"</f>
        <v>PSMB4</v>
      </c>
      <c r="B287" s="2" t="s">
        <v>301</v>
      </c>
      <c r="C287" s="2">
        <v>5692.0</v>
      </c>
      <c r="D287" s="2" t="s">
        <v>302</v>
      </c>
      <c r="E287" s="2">
        <v>2.0</v>
      </c>
      <c r="F287" s="2" t="s">
        <v>776</v>
      </c>
      <c r="G287" s="2">
        <v>1097.0</v>
      </c>
      <c r="H287" s="2">
        <v>25.0</v>
      </c>
    </row>
    <row r="288" ht="15.75" customHeight="1">
      <c r="A288" s="2" t="str">
        <f>"PSMC3"</f>
        <v>PSMC3</v>
      </c>
      <c r="B288" s="2" t="s">
        <v>676</v>
      </c>
      <c r="C288" s="2">
        <v>5702.0</v>
      </c>
      <c r="D288" s="2" t="s">
        <v>677</v>
      </c>
      <c r="E288" s="2">
        <v>4.0</v>
      </c>
      <c r="F288" s="2" t="s">
        <v>184</v>
      </c>
      <c r="G288" s="2">
        <v>1097.0</v>
      </c>
      <c r="H288" s="2">
        <v>43.0</v>
      </c>
    </row>
    <row r="289" ht="15.75" customHeight="1">
      <c r="A289" s="2" t="str">
        <f>"PSMC4"</f>
        <v>PSMC4</v>
      </c>
      <c r="B289" s="2" t="s">
        <v>549</v>
      </c>
      <c r="C289" s="2">
        <v>5704.0</v>
      </c>
      <c r="D289" s="2" t="s">
        <v>550</v>
      </c>
      <c r="E289" s="2">
        <v>3.0</v>
      </c>
      <c r="F289" s="2" t="s">
        <v>1237</v>
      </c>
      <c r="G289" s="2">
        <v>1097.0</v>
      </c>
      <c r="H289" s="2">
        <v>29.0</v>
      </c>
    </row>
    <row r="290" ht="15.75" customHeight="1">
      <c r="A290" s="2" t="str">
        <f>"PSMC5"</f>
        <v>PSMC5</v>
      </c>
      <c r="B290" s="2" t="s">
        <v>307</v>
      </c>
      <c r="C290" s="2">
        <v>5705.0</v>
      </c>
      <c r="D290" s="2" t="s">
        <v>308</v>
      </c>
      <c r="E290" s="2">
        <v>2.0</v>
      </c>
      <c r="F290" s="2" t="s">
        <v>1238</v>
      </c>
      <c r="G290" s="2">
        <v>1097.0</v>
      </c>
      <c r="H290" s="2">
        <v>45.0</v>
      </c>
    </row>
    <row r="291" ht="15.75" customHeight="1">
      <c r="A291" s="2" t="str">
        <f>"PSMD1"</f>
        <v>PSMD1</v>
      </c>
      <c r="B291" s="2" t="s">
        <v>312</v>
      </c>
      <c r="C291" s="2">
        <v>5707.0</v>
      </c>
      <c r="D291" s="2" t="s">
        <v>313</v>
      </c>
      <c r="E291" s="2">
        <v>2.0</v>
      </c>
      <c r="F291" s="2" t="s">
        <v>1239</v>
      </c>
      <c r="G291" s="2">
        <v>1097.0</v>
      </c>
      <c r="H291" s="2">
        <v>38.0</v>
      </c>
    </row>
    <row r="292" ht="15.75" customHeight="1">
      <c r="A292" s="2" t="str">
        <f>"PSMD11"</f>
        <v>PSMD11</v>
      </c>
      <c r="B292" s="2" t="s">
        <v>552</v>
      </c>
      <c r="C292" s="2">
        <v>5717.0</v>
      </c>
      <c r="D292" s="2" t="s">
        <v>553</v>
      </c>
      <c r="E292" s="2">
        <v>3.0</v>
      </c>
      <c r="F292" s="2" t="s">
        <v>1240</v>
      </c>
      <c r="G292" s="2">
        <v>1097.0</v>
      </c>
      <c r="H292" s="2">
        <v>27.0</v>
      </c>
    </row>
    <row r="293" ht="15.75" customHeight="1">
      <c r="A293" s="2" t="str">
        <f>"PSMD13"</f>
        <v>PSMD13</v>
      </c>
      <c r="B293" s="2" t="s">
        <v>316</v>
      </c>
      <c r="C293" s="2">
        <v>5719.0</v>
      </c>
      <c r="D293" s="2" t="s">
        <v>318</v>
      </c>
      <c r="E293" s="2">
        <v>2.0</v>
      </c>
      <c r="F293" s="2" t="s">
        <v>1241</v>
      </c>
      <c r="G293" s="2">
        <v>1097.0</v>
      </c>
      <c r="H293" s="2">
        <v>33.0</v>
      </c>
    </row>
    <row r="294" ht="15.75" customHeight="1">
      <c r="A294" s="2" t="str">
        <f>"PSMD14"</f>
        <v>PSMD14</v>
      </c>
      <c r="B294" s="2" t="s">
        <v>322</v>
      </c>
      <c r="C294" s="2">
        <v>10213.0</v>
      </c>
      <c r="D294" s="2" t="s">
        <v>323</v>
      </c>
      <c r="E294" s="2">
        <v>2.0</v>
      </c>
      <c r="F294" s="2" t="s">
        <v>1242</v>
      </c>
      <c r="G294" s="2">
        <v>1097.0</v>
      </c>
      <c r="H294" s="2">
        <v>7.0</v>
      </c>
    </row>
    <row r="295" ht="15.75" customHeight="1">
      <c r="A295" s="2" t="str">
        <f>"PSMD2"</f>
        <v>PSMD2</v>
      </c>
      <c r="B295" s="2" t="s">
        <v>326</v>
      </c>
      <c r="C295" s="2">
        <v>5708.0</v>
      </c>
      <c r="D295" s="2" t="s">
        <v>327</v>
      </c>
      <c r="E295" s="2">
        <v>2.0</v>
      </c>
      <c r="F295" s="2" t="s">
        <v>226</v>
      </c>
      <c r="G295" s="2">
        <v>1097.0</v>
      </c>
      <c r="H295" s="2">
        <v>53.0</v>
      </c>
    </row>
    <row r="296" ht="15.75" customHeight="1">
      <c r="A296" s="2" t="str">
        <f>"PSMD3"</f>
        <v>PSMD3</v>
      </c>
      <c r="B296" s="2" t="s">
        <v>330</v>
      </c>
      <c r="C296" s="2">
        <v>5709.0</v>
      </c>
      <c r="D296" s="2" t="s">
        <v>332</v>
      </c>
      <c r="E296" s="2">
        <v>2.0</v>
      </c>
      <c r="F296" s="2" t="s">
        <v>1243</v>
      </c>
      <c r="G296" s="2">
        <v>1097.0</v>
      </c>
      <c r="H296" s="2">
        <v>70.0</v>
      </c>
    </row>
    <row r="297" ht="15.75" customHeight="1">
      <c r="A297" s="2" t="str">
        <f>"PSMD7"</f>
        <v>PSMD7</v>
      </c>
      <c r="B297" s="2" t="s">
        <v>335</v>
      </c>
      <c r="C297" s="2">
        <v>5713.0</v>
      </c>
      <c r="D297" s="2" t="s">
        <v>337</v>
      </c>
      <c r="E297" s="2">
        <v>2.0</v>
      </c>
      <c r="F297" s="2" t="s">
        <v>1244</v>
      </c>
      <c r="G297" s="2">
        <v>1097.0</v>
      </c>
      <c r="H297" s="2">
        <v>13.0</v>
      </c>
    </row>
    <row r="298" ht="15.75" customHeight="1">
      <c r="A298" s="2" t="str">
        <f>"PSMD8"</f>
        <v>PSMD8</v>
      </c>
      <c r="B298" s="2" t="s">
        <v>341</v>
      </c>
      <c r="C298" s="2">
        <v>5714.0</v>
      </c>
      <c r="D298" s="2" t="s">
        <v>342</v>
      </c>
      <c r="E298" s="2">
        <v>2.0</v>
      </c>
      <c r="F298" s="2" t="s">
        <v>1245</v>
      </c>
      <c r="G298" s="2">
        <v>1097.0</v>
      </c>
      <c r="H298" s="2">
        <v>15.0</v>
      </c>
    </row>
    <row r="299" ht="15.75" customHeight="1">
      <c r="A299" s="2" t="str">
        <f>"PYCR2"</f>
        <v>PYCR2</v>
      </c>
      <c r="B299" s="2" t="s">
        <v>682</v>
      </c>
      <c r="C299" s="2">
        <v>29920.0</v>
      </c>
      <c r="D299" s="2" t="s">
        <v>683</v>
      </c>
      <c r="E299" s="2">
        <v>4.0</v>
      </c>
      <c r="F299" s="2" t="s">
        <v>1246</v>
      </c>
      <c r="G299" s="2">
        <v>1097.0</v>
      </c>
      <c r="H299" s="2">
        <v>12.0</v>
      </c>
    </row>
    <row r="300" ht="15.75" customHeight="1">
      <c r="A300" s="2" t="str">
        <f>"PYCR3"</f>
        <v>PYCR3</v>
      </c>
      <c r="B300" s="2" t="s">
        <v>786</v>
      </c>
      <c r="C300" s="2">
        <v>65263.0</v>
      </c>
      <c r="D300" s="2" t="s">
        <v>788</v>
      </c>
      <c r="E300" s="2">
        <v>5.0</v>
      </c>
      <c r="F300" s="2" t="s">
        <v>1247</v>
      </c>
      <c r="G300" s="2">
        <v>1097.0</v>
      </c>
      <c r="H300" s="2">
        <v>3.0</v>
      </c>
    </row>
    <row r="301" ht="15.75" customHeight="1">
      <c r="A301" s="2" t="str">
        <f>"RANBP9"</f>
        <v>RANBP9</v>
      </c>
      <c r="B301" s="2" t="s">
        <v>790</v>
      </c>
      <c r="C301" s="2">
        <v>10048.0</v>
      </c>
      <c r="D301" s="2" t="s">
        <v>791</v>
      </c>
      <c r="E301" s="2">
        <v>5.0</v>
      </c>
      <c r="F301" s="2" t="s">
        <v>1248</v>
      </c>
      <c r="G301" s="2">
        <v>1097.0</v>
      </c>
      <c r="H301" s="2">
        <v>13.0</v>
      </c>
    </row>
    <row r="302" ht="15.75" customHeight="1">
      <c r="A302" s="2" t="str">
        <f>"RBBP4"</f>
        <v>RBBP4</v>
      </c>
      <c r="B302" s="2" t="s">
        <v>346</v>
      </c>
      <c r="C302" s="2">
        <v>5928.0</v>
      </c>
      <c r="D302" s="2" t="s">
        <v>347</v>
      </c>
      <c r="E302" s="2">
        <v>2.0</v>
      </c>
      <c r="F302" s="2" t="s">
        <v>1249</v>
      </c>
      <c r="G302" s="2">
        <v>1097.0</v>
      </c>
      <c r="H302" s="2">
        <v>24.0</v>
      </c>
    </row>
    <row r="303" ht="15.75" customHeight="1">
      <c r="A303" s="2" t="str">
        <f>"RCN2"</f>
        <v>RCN2</v>
      </c>
      <c r="B303" s="2" t="s">
        <v>794</v>
      </c>
      <c r="C303" s="2">
        <v>5955.0</v>
      </c>
      <c r="D303" s="2" t="s">
        <v>795</v>
      </c>
      <c r="E303" s="2">
        <v>5.0</v>
      </c>
      <c r="F303" s="2" t="s">
        <v>1062</v>
      </c>
      <c r="G303" s="2">
        <v>1097.0</v>
      </c>
      <c r="H303" s="2">
        <v>122.0</v>
      </c>
    </row>
    <row r="304" ht="15.75" customHeight="1">
      <c r="A304" s="2" t="str">
        <f>"RPN1"</f>
        <v>RPN1</v>
      </c>
      <c r="B304" s="2" t="s">
        <v>686</v>
      </c>
      <c r="C304" s="2">
        <v>6184.0</v>
      </c>
      <c r="D304" s="2" t="s">
        <v>687</v>
      </c>
      <c r="E304" s="2">
        <v>4.0</v>
      </c>
      <c r="F304" s="2" t="s">
        <v>1250</v>
      </c>
      <c r="G304" s="2">
        <v>1097.0</v>
      </c>
      <c r="H304" s="2">
        <v>77.0</v>
      </c>
    </row>
    <row r="305" ht="15.75" customHeight="1">
      <c r="A305" s="2" t="str">
        <f>"RPS18"</f>
        <v>RPS18</v>
      </c>
      <c r="B305" s="2" t="s">
        <v>558</v>
      </c>
      <c r="C305" s="2">
        <v>6222.0</v>
      </c>
      <c r="D305" s="2" t="s">
        <v>559</v>
      </c>
      <c r="E305" s="2">
        <v>3.0</v>
      </c>
      <c r="F305" s="2" t="s">
        <v>415</v>
      </c>
      <c r="G305" s="2">
        <v>1097.0</v>
      </c>
      <c r="H305" s="2">
        <v>69.0</v>
      </c>
    </row>
    <row r="306" ht="15.75" customHeight="1">
      <c r="A306" s="2" t="str">
        <f>"RUVBL1"</f>
        <v>RUVBL1</v>
      </c>
      <c r="B306" s="2" t="s">
        <v>482</v>
      </c>
      <c r="C306" s="2">
        <v>8607.0</v>
      </c>
      <c r="D306" s="2" t="s">
        <v>485</v>
      </c>
      <c r="E306" s="2">
        <v>22.0</v>
      </c>
      <c r="F306" s="2" t="s">
        <v>737</v>
      </c>
      <c r="G306" s="2">
        <v>1097.0</v>
      </c>
      <c r="H306" s="2">
        <v>140.0</v>
      </c>
    </row>
    <row r="307" ht="15.75" customHeight="1">
      <c r="A307" s="2" t="str">
        <f>"RUVBL2"</f>
        <v>RUVBL2</v>
      </c>
      <c r="B307" s="2" t="s">
        <v>490</v>
      </c>
      <c r="C307" s="2">
        <v>10856.0</v>
      </c>
      <c r="D307" s="2" t="s">
        <v>491</v>
      </c>
      <c r="E307" s="2">
        <v>19.0</v>
      </c>
      <c r="F307" s="2" t="s">
        <v>1039</v>
      </c>
      <c r="G307" s="2">
        <v>1097.0</v>
      </c>
      <c r="H307" s="2">
        <v>139.0</v>
      </c>
    </row>
    <row r="308" ht="15.75" customHeight="1">
      <c r="A308" s="2" t="str">
        <f>"SCO1"</f>
        <v>SCO1</v>
      </c>
      <c r="B308" s="2" t="s">
        <v>563</v>
      </c>
      <c r="C308" s="2">
        <v>6341.0</v>
      </c>
      <c r="D308" s="2" t="s">
        <v>564</v>
      </c>
      <c r="E308" s="2">
        <v>3.0</v>
      </c>
      <c r="F308" s="2" t="s">
        <v>222</v>
      </c>
      <c r="G308" s="2">
        <v>1097.0</v>
      </c>
      <c r="H308" s="2">
        <v>4.0</v>
      </c>
    </row>
    <row r="309" ht="15.75" customHeight="1">
      <c r="A309" s="2" t="str">
        <f>"SCO2"</f>
        <v>SCO2</v>
      </c>
      <c r="B309" s="2" t="s">
        <v>567</v>
      </c>
      <c r="C309" s="2">
        <v>9997.0</v>
      </c>
      <c r="D309" s="2" t="s">
        <v>568</v>
      </c>
      <c r="E309" s="2">
        <v>3.0</v>
      </c>
      <c r="F309" s="2" t="s">
        <v>1251</v>
      </c>
      <c r="G309" s="2">
        <v>1097.0</v>
      </c>
      <c r="H309" s="2">
        <v>58.0</v>
      </c>
    </row>
    <row r="310" ht="15.75" customHeight="1">
      <c r="A310" s="2" t="str">
        <f>"SET"</f>
        <v>SET</v>
      </c>
      <c r="B310" s="2" t="s">
        <v>350</v>
      </c>
      <c r="C310" s="2">
        <v>6418.0</v>
      </c>
      <c r="D310" s="2" t="s">
        <v>351</v>
      </c>
      <c r="E310" s="2">
        <v>2.0</v>
      </c>
      <c r="F310" s="2" t="s">
        <v>1252</v>
      </c>
      <c r="G310" s="2">
        <v>1097.0</v>
      </c>
      <c r="H310" s="2">
        <v>82.0</v>
      </c>
    </row>
    <row r="311" ht="15.75" customHeight="1">
      <c r="A311" s="2" t="str">
        <f>"SF3B3"</f>
        <v>SF3B3</v>
      </c>
      <c r="B311" s="2" t="s">
        <v>505</v>
      </c>
      <c r="C311" s="2">
        <v>23450.0</v>
      </c>
      <c r="D311" s="2" t="s">
        <v>506</v>
      </c>
      <c r="E311" s="2">
        <v>13.0</v>
      </c>
      <c r="F311" s="2" t="s">
        <v>1073</v>
      </c>
      <c r="G311" s="2">
        <v>1097.0</v>
      </c>
      <c r="H311" s="2">
        <v>38.0</v>
      </c>
    </row>
    <row r="312" ht="15.75" customHeight="1">
      <c r="A312" s="2" t="str">
        <f>"SKP1"</f>
        <v>SKP1</v>
      </c>
      <c r="B312" s="2" t="s">
        <v>510</v>
      </c>
      <c r="C312" s="2">
        <v>6500.0</v>
      </c>
      <c r="D312" s="2" t="s">
        <v>512</v>
      </c>
      <c r="E312" s="2">
        <v>5.0</v>
      </c>
      <c r="F312" s="2" t="s">
        <v>1253</v>
      </c>
      <c r="G312" s="2">
        <v>1097.0</v>
      </c>
      <c r="H312" s="2">
        <v>19.0</v>
      </c>
    </row>
    <row r="313" ht="15.75" customHeight="1">
      <c r="A313" s="2" t="str">
        <f>"SLC25A3"</f>
        <v>SLC25A3</v>
      </c>
      <c r="B313" s="2" t="s">
        <v>356</v>
      </c>
      <c r="C313" s="2">
        <v>5250.0</v>
      </c>
      <c r="D313" s="2" t="s">
        <v>357</v>
      </c>
      <c r="E313" s="2">
        <v>2.0</v>
      </c>
      <c r="F313" s="2" t="s">
        <v>1254</v>
      </c>
      <c r="G313" s="2">
        <v>1097.0</v>
      </c>
      <c r="H313" s="2">
        <v>154.0</v>
      </c>
    </row>
    <row r="314" ht="15.75" customHeight="1">
      <c r="A314" s="2" t="str">
        <f>"SORL1"</f>
        <v>SORL1</v>
      </c>
      <c r="B314" s="2" t="s">
        <v>961</v>
      </c>
      <c r="C314" s="2">
        <v>6653.0</v>
      </c>
      <c r="D314" s="2" t="s">
        <v>962</v>
      </c>
      <c r="E314" s="2">
        <v>16.0</v>
      </c>
      <c r="F314" s="2" t="s">
        <v>1255</v>
      </c>
      <c r="G314" s="2">
        <v>1097.0</v>
      </c>
      <c r="H314" s="2">
        <v>1.0</v>
      </c>
    </row>
    <row r="315" ht="15.75" customHeight="1">
      <c r="A315" s="2" t="str">
        <f>"SORT1"</f>
        <v>SORT1</v>
      </c>
      <c r="B315" s="2" t="s">
        <v>516</v>
      </c>
      <c r="C315" s="2">
        <v>6272.0</v>
      </c>
      <c r="D315" s="2" t="s">
        <v>517</v>
      </c>
      <c r="E315" s="2">
        <v>4.0</v>
      </c>
      <c r="F315" s="2" t="s">
        <v>1256</v>
      </c>
      <c r="G315" s="2">
        <v>1097.0</v>
      </c>
      <c r="H315" s="2">
        <v>21.0</v>
      </c>
    </row>
    <row r="316" ht="15.75" customHeight="1">
      <c r="A316" s="2" t="str">
        <f>"SSBP1"</f>
        <v>SSBP1</v>
      </c>
      <c r="B316" s="2" t="s">
        <v>570</v>
      </c>
      <c r="C316" s="2">
        <v>6742.0</v>
      </c>
      <c r="D316" s="2" t="s">
        <v>572</v>
      </c>
      <c r="E316" s="2">
        <v>3.0</v>
      </c>
      <c r="F316" s="2" t="s">
        <v>1257</v>
      </c>
      <c r="G316" s="2">
        <v>1097.0</v>
      </c>
      <c r="H316" s="2">
        <v>26.0</v>
      </c>
    </row>
    <row r="317" ht="15.75" customHeight="1">
      <c r="A317" s="2" t="str">
        <f>"SSR1"</f>
        <v>SSR1</v>
      </c>
      <c r="B317" s="2" t="s">
        <v>361</v>
      </c>
      <c r="C317" s="2">
        <v>6745.0</v>
      </c>
      <c r="D317" s="2" t="s">
        <v>363</v>
      </c>
      <c r="E317" s="2">
        <v>2.0</v>
      </c>
      <c r="F317" s="2" t="s">
        <v>524</v>
      </c>
      <c r="G317" s="2">
        <v>1097.0</v>
      </c>
      <c r="H317" s="2">
        <v>92.0</v>
      </c>
    </row>
    <row r="318" ht="15.75" customHeight="1">
      <c r="A318" s="2" t="str">
        <f>"STUB1"</f>
        <v>STUB1</v>
      </c>
      <c r="B318" s="2" t="s">
        <v>529</v>
      </c>
      <c r="C318" s="2">
        <v>10273.0</v>
      </c>
      <c r="D318" s="2" t="s">
        <v>530</v>
      </c>
      <c r="E318" s="2">
        <v>6.0</v>
      </c>
      <c r="F318" s="2" t="s">
        <v>1258</v>
      </c>
      <c r="G318" s="2">
        <v>1097.0</v>
      </c>
      <c r="H318" s="2">
        <v>58.0</v>
      </c>
    </row>
    <row r="319" ht="15.75" customHeight="1">
      <c r="A319" s="2" t="str">
        <f>"TAB1"</f>
        <v>TAB1</v>
      </c>
      <c r="B319" s="2" t="s">
        <v>366</v>
      </c>
      <c r="C319" s="2">
        <v>10454.0</v>
      </c>
      <c r="D319" s="2" t="s">
        <v>368</v>
      </c>
      <c r="E319" s="2">
        <v>2.0</v>
      </c>
      <c r="F319" s="2" t="s">
        <v>1259</v>
      </c>
      <c r="G319" s="2">
        <v>1097.0</v>
      </c>
      <c r="H319" s="2">
        <v>4.0</v>
      </c>
    </row>
    <row r="320" ht="15.75" customHeight="1">
      <c r="A320" s="2" t="str">
        <f>"TBC1D10C"</f>
        <v>TBC1D10C</v>
      </c>
      <c r="B320" s="2" t="s">
        <v>371</v>
      </c>
      <c r="C320" s="2">
        <v>374403.0</v>
      </c>
      <c r="D320" s="2" t="s">
        <v>372</v>
      </c>
      <c r="E320" s="2">
        <v>2.0</v>
      </c>
      <c r="F320" s="2" t="s">
        <v>537</v>
      </c>
      <c r="G320" s="2">
        <v>1097.0</v>
      </c>
      <c r="H320" s="2">
        <v>0.0</v>
      </c>
    </row>
    <row r="321" ht="15.75" customHeight="1">
      <c r="A321" s="2" t="str">
        <f>"TCP1"</f>
        <v>TCP1</v>
      </c>
      <c r="B321" s="2" t="s">
        <v>539</v>
      </c>
      <c r="C321" s="2">
        <v>6950.0</v>
      </c>
      <c r="D321" s="2" t="s">
        <v>540</v>
      </c>
      <c r="E321" s="2">
        <v>14.0</v>
      </c>
      <c r="F321" s="2" t="s">
        <v>1260</v>
      </c>
      <c r="G321" s="2">
        <v>1097.0</v>
      </c>
      <c r="H321" s="2">
        <v>143.0</v>
      </c>
    </row>
    <row r="322" ht="15.75" customHeight="1">
      <c r="A322" s="2" t="str">
        <f>"TIMM50"</f>
        <v>TIMM50</v>
      </c>
      <c r="B322" s="2" t="s">
        <v>375</v>
      </c>
      <c r="C322" s="2">
        <v>92609.0</v>
      </c>
      <c r="D322" s="2" t="s">
        <v>377</v>
      </c>
      <c r="E322" s="2">
        <v>2.0</v>
      </c>
      <c r="F322" s="2" t="s">
        <v>1261</v>
      </c>
      <c r="G322" s="2">
        <v>1097.0</v>
      </c>
      <c r="H322" s="2">
        <v>99.0</v>
      </c>
    </row>
    <row r="323" ht="15.75" customHeight="1">
      <c r="A323" s="2" t="str">
        <f>"TOGARAM1"</f>
        <v>TOGARAM1</v>
      </c>
      <c r="B323" s="2" t="s">
        <v>554</v>
      </c>
      <c r="C323" s="2">
        <v>23116.0</v>
      </c>
      <c r="D323" s="2" t="s">
        <v>555</v>
      </c>
      <c r="E323" s="2">
        <v>186.0</v>
      </c>
      <c r="F323" s="2" t="s">
        <v>1262</v>
      </c>
      <c r="G323" s="2">
        <v>1097.0</v>
      </c>
      <c r="H323" s="2">
        <v>0.0</v>
      </c>
    </row>
    <row r="324" ht="15.75" customHeight="1">
      <c r="A324" s="2" t="str">
        <f>"TRAF3IP1"</f>
        <v>TRAF3IP1</v>
      </c>
      <c r="B324" s="2" t="s">
        <v>691</v>
      </c>
      <c r="C324" s="2">
        <v>26146.0</v>
      </c>
      <c r="D324" s="2" t="s">
        <v>693</v>
      </c>
      <c r="E324" s="2">
        <v>4.0</v>
      </c>
      <c r="F324" s="2" t="s">
        <v>1263</v>
      </c>
      <c r="G324" s="2">
        <v>1097.0</v>
      </c>
      <c r="H324" s="2">
        <v>12.0</v>
      </c>
    </row>
    <row r="325" ht="15.75" customHeight="1">
      <c r="A325" s="2" t="str">
        <f>"TRAF7"</f>
        <v>TRAF7</v>
      </c>
      <c r="B325" s="2" t="s">
        <v>575</v>
      </c>
      <c r="C325" s="2">
        <v>84231.0</v>
      </c>
      <c r="D325" s="2" t="s">
        <v>577</v>
      </c>
      <c r="E325" s="2">
        <v>3.0</v>
      </c>
      <c r="F325" s="2" t="s">
        <v>1264</v>
      </c>
      <c r="G325" s="2">
        <v>1097.0</v>
      </c>
      <c r="H325" s="2">
        <v>2.0</v>
      </c>
    </row>
    <row r="326" ht="15.75" customHeight="1">
      <c r="A326" s="2" t="str">
        <f>"TRIM28"</f>
        <v>TRIM28</v>
      </c>
      <c r="B326" s="2" t="s">
        <v>380</v>
      </c>
      <c r="C326" s="2">
        <v>10155.0</v>
      </c>
      <c r="D326" s="2" t="s">
        <v>382</v>
      </c>
      <c r="E326" s="2">
        <v>2.0</v>
      </c>
      <c r="F326" s="2" t="s">
        <v>1265</v>
      </c>
      <c r="G326" s="2">
        <v>1097.0</v>
      </c>
      <c r="H326" s="2">
        <v>30.0</v>
      </c>
    </row>
    <row r="327" ht="15.75" customHeight="1">
      <c r="A327" s="2" t="str">
        <f>"TTC19"</f>
        <v>TTC19</v>
      </c>
      <c r="B327" s="2" t="s">
        <v>798</v>
      </c>
      <c r="C327" s="2">
        <v>54902.0</v>
      </c>
      <c r="D327" s="2" t="s">
        <v>799</v>
      </c>
      <c r="E327" s="2">
        <v>5.0</v>
      </c>
      <c r="F327" s="2" t="s">
        <v>1266</v>
      </c>
      <c r="G327" s="2">
        <v>1097.0</v>
      </c>
      <c r="H327" s="2">
        <v>3.0</v>
      </c>
    </row>
    <row r="328" ht="15.75" customHeight="1">
      <c r="A328" s="2" t="str">
        <f>"TTC26"</f>
        <v>TTC26</v>
      </c>
      <c r="B328" s="2" t="s">
        <v>803</v>
      </c>
      <c r="C328" s="2">
        <v>79989.0</v>
      </c>
      <c r="D328" s="2" t="s">
        <v>805</v>
      </c>
      <c r="E328" s="2">
        <v>5.0</v>
      </c>
      <c r="F328" s="2" t="s">
        <v>184</v>
      </c>
      <c r="G328" s="2">
        <v>1097.0</v>
      </c>
      <c r="H328" s="2">
        <v>19.0</v>
      </c>
    </row>
    <row r="329" ht="15.75" customHeight="1">
      <c r="A329" s="2" t="str">
        <f>"TTC30A"</f>
        <v>TTC30A</v>
      </c>
      <c r="B329" s="2" t="s">
        <v>837</v>
      </c>
      <c r="C329" s="2">
        <v>92104.0</v>
      </c>
      <c r="D329" s="2" t="s">
        <v>838</v>
      </c>
      <c r="E329" s="2">
        <v>6.0</v>
      </c>
      <c r="F329" s="2" t="s">
        <v>1267</v>
      </c>
      <c r="G329" s="2">
        <v>1097.0</v>
      </c>
      <c r="H329" s="2">
        <v>12.0</v>
      </c>
    </row>
    <row r="330" ht="15.75" customHeight="1">
      <c r="A330" s="2" t="str">
        <f>"TUBA1B"</f>
        <v>TUBA1B</v>
      </c>
      <c r="B330" s="2" t="s">
        <v>560</v>
      </c>
      <c r="C330" s="2">
        <v>10376.0</v>
      </c>
      <c r="D330" s="2" t="s">
        <v>561</v>
      </c>
      <c r="E330" s="2">
        <v>11.0</v>
      </c>
      <c r="F330" s="2" t="s">
        <v>1268</v>
      </c>
      <c r="G330" s="2">
        <v>1097.0</v>
      </c>
      <c r="H330" s="2">
        <v>196.0</v>
      </c>
    </row>
    <row r="331" ht="15.75" customHeight="1">
      <c r="A331" s="2" t="str">
        <f>"TUBB"</f>
        <v>TUBB</v>
      </c>
      <c r="B331" s="2" t="s">
        <v>571</v>
      </c>
      <c r="C331" s="2">
        <v>203068.0</v>
      </c>
      <c r="D331" s="2" t="s">
        <v>573</v>
      </c>
      <c r="E331" s="2">
        <v>4.0</v>
      </c>
      <c r="F331" s="2" t="s">
        <v>1269</v>
      </c>
      <c r="G331" s="2">
        <v>1097.0</v>
      </c>
      <c r="H331" s="2">
        <v>205.0</v>
      </c>
    </row>
    <row r="332" ht="15.75" customHeight="1">
      <c r="A332" s="2" t="str">
        <f>"TUBB4B"</f>
        <v>TUBB4B</v>
      </c>
      <c r="B332" s="2" t="s">
        <v>583</v>
      </c>
      <c r="C332" s="2">
        <v>10383.0</v>
      </c>
      <c r="D332" s="2" t="s">
        <v>585</v>
      </c>
      <c r="E332" s="2">
        <v>14.0</v>
      </c>
      <c r="F332" s="2" t="s">
        <v>354</v>
      </c>
      <c r="G332" s="2">
        <v>1097.0</v>
      </c>
      <c r="H332" s="2">
        <v>163.0</v>
      </c>
    </row>
    <row r="333" ht="15.75" customHeight="1">
      <c r="A333" s="2" t="str">
        <f>"UBA52"</f>
        <v>UBA52</v>
      </c>
      <c r="B333" s="2" t="s">
        <v>579</v>
      </c>
      <c r="C333" s="2">
        <v>7311.0</v>
      </c>
      <c r="D333" s="2" t="s">
        <v>580</v>
      </c>
      <c r="E333" s="2">
        <v>3.0</v>
      </c>
      <c r="F333" s="2" t="s">
        <v>609</v>
      </c>
      <c r="G333" s="2">
        <v>1097.0</v>
      </c>
      <c r="H333" s="2">
        <v>146.0</v>
      </c>
    </row>
    <row r="334" ht="15.75" customHeight="1">
      <c r="A334" s="2" t="str">
        <f>"UGGT1"</f>
        <v>UGGT1</v>
      </c>
      <c r="B334" s="2" t="s">
        <v>702</v>
      </c>
      <c r="C334" s="2">
        <v>56886.0</v>
      </c>
      <c r="D334" s="2" t="s">
        <v>703</v>
      </c>
      <c r="E334" s="2">
        <v>4.0</v>
      </c>
      <c r="F334" s="2" t="s">
        <v>1270</v>
      </c>
      <c r="G334" s="2">
        <v>1097.0</v>
      </c>
      <c r="H334" s="2">
        <v>7.0</v>
      </c>
    </row>
    <row r="335" ht="15.75" customHeight="1">
      <c r="A335" s="2" t="str">
        <f>"UPF3B"</f>
        <v>UPF3B</v>
      </c>
      <c r="B335" s="2" t="s">
        <v>707</v>
      </c>
      <c r="C335" s="2">
        <v>65109.0</v>
      </c>
      <c r="D335" s="2" t="s">
        <v>709</v>
      </c>
      <c r="E335" s="2">
        <v>4.0</v>
      </c>
      <c r="F335" s="2" t="s">
        <v>164</v>
      </c>
      <c r="G335" s="2">
        <v>1097.0</v>
      </c>
      <c r="H335" s="2">
        <v>0.0</v>
      </c>
    </row>
    <row r="336" ht="15.75" customHeight="1">
      <c r="A336" s="2" t="str">
        <f>"USP15"</f>
        <v>USP15</v>
      </c>
      <c r="B336" s="2" t="s">
        <v>386</v>
      </c>
      <c r="C336" s="2">
        <v>9958.0</v>
      </c>
      <c r="D336" s="2" t="s">
        <v>387</v>
      </c>
      <c r="E336" s="2">
        <v>2.0</v>
      </c>
      <c r="F336" s="2" t="s">
        <v>1271</v>
      </c>
      <c r="G336" s="2">
        <v>1097.0</v>
      </c>
      <c r="H336" s="2">
        <v>3.0</v>
      </c>
    </row>
    <row r="337" ht="15.75" customHeight="1">
      <c r="A337" s="2" t="str">
        <f>"USP7"</f>
        <v>USP7</v>
      </c>
      <c r="B337" s="2" t="s">
        <v>913</v>
      </c>
      <c r="C337" s="2">
        <v>7874.0</v>
      </c>
      <c r="D337" s="2" t="s">
        <v>914</v>
      </c>
      <c r="E337" s="2">
        <v>10.0</v>
      </c>
      <c r="F337" s="2" t="s">
        <v>1272</v>
      </c>
      <c r="G337" s="2">
        <v>1097.0</v>
      </c>
      <c r="H337" s="2">
        <v>32.0</v>
      </c>
    </row>
    <row r="338" ht="15.75" customHeight="1">
      <c r="A338" s="2" t="str">
        <f>"USP9X"</f>
        <v>USP9X</v>
      </c>
      <c r="B338" s="2" t="s">
        <v>613</v>
      </c>
      <c r="C338" s="2">
        <v>8239.0</v>
      </c>
      <c r="D338" s="2" t="s">
        <v>614</v>
      </c>
      <c r="E338" s="2">
        <v>95.0</v>
      </c>
      <c r="F338" s="2" t="s">
        <v>78</v>
      </c>
      <c r="G338" s="2">
        <v>1097.0</v>
      </c>
      <c r="H338" s="2">
        <v>56.0</v>
      </c>
    </row>
    <row r="339" ht="15.75" customHeight="1">
      <c r="A339" s="2" t="str">
        <f>"USP9Y"</f>
        <v>USP9Y</v>
      </c>
      <c r="B339" s="2" t="s">
        <v>390</v>
      </c>
      <c r="C339" s="2">
        <v>8287.0</v>
      </c>
      <c r="D339" s="2" t="s">
        <v>392</v>
      </c>
      <c r="E339" s="2">
        <v>2.0</v>
      </c>
      <c r="F339" s="2" t="s">
        <v>781</v>
      </c>
      <c r="G339" s="2">
        <v>1097.0</v>
      </c>
      <c r="H339" s="2">
        <v>3.0</v>
      </c>
    </row>
    <row r="340" ht="15.75" customHeight="1">
      <c r="A340" s="2" t="str">
        <f>"VCP"</f>
        <v>VCP</v>
      </c>
      <c r="B340" s="2" t="s">
        <v>395</v>
      </c>
      <c r="C340" s="2">
        <v>7415.0</v>
      </c>
      <c r="D340" s="2" t="s">
        <v>396</v>
      </c>
      <c r="E340" s="2">
        <v>2.0</v>
      </c>
      <c r="F340" s="2" t="s">
        <v>1273</v>
      </c>
      <c r="G340" s="2">
        <v>1097.0</v>
      </c>
      <c r="H340" s="2">
        <v>67.0</v>
      </c>
    </row>
    <row r="341" ht="15.75" customHeight="1">
      <c r="A341" s="2" t="str">
        <f>"VWA8"</f>
        <v>VWA8</v>
      </c>
      <c r="B341" s="2" t="s">
        <v>845</v>
      </c>
      <c r="C341" s="2">
        <v>23078.0</v>
      </c>
      <c r="D341" s="2" t="s">
        <v>846</v>
      </c>
      <c r="E341" s="2">
        <v>7.0</v>
      </c>
      <c r="F341" s="2" t="s">
        <v>1274</v>
      </c>
      <c r="G341" s="2">
        <v>1097.0</v>
      </c>
      <c r="H341" s="2">
        <v>5.0</v>
      </c>
    </row>
    <row r="342" ht="15.75" customHeight="1">
      <c r="A342" s="2" t="str">
        <f>"WDR26"</f>
        <v>WDR26</v>
      </c>
      <c r="B342" s="2" t="s">
        <v>616</v>
      </c>
      <c r="C342" s="2">
        <v>80232.0</v>
      </c>
      <c r="D342" s="2" t="s">
        <v>617</v>
      </c>
      <c r="E342" s="2">
        <v>7.0</v>
      </c>
      <c r="F342" s="2" t="s">
        <v>1275</v>
      </c>
      <c r="G342" s="2">
        <v>1097.0</v>
      </c>
      <c r="H342" s="2">
        <v>20.0</v>
      </c>
    </row>
    <row r="343" ht="15.75" customHeight="1">
      <c r="A343" s="2" t="str">
        <f>"WDR6"</f>
        <v>WDR6</v>
      </c>
      <c r="B343" s="2" t="s">
        <v>807</v>
      </c>
      <c r="C343" s="2">
        <v>11180.0</v>
      </c>
      <c r="D343" s="2" t="s">
        <v>808</v>
      </c>
      <c r="E343" s="2">
        <v>5.0</v>
      </c>
      <c r="F343" s="2" t="s">
        <v>1276</v>
      </c>
      <c r="G343" s="2">
        <v>1097.0</v>
      </c>
      <c r="H343" s="2">
        <v>19.0</v>
      </c>
    </row>
    <row r="344" ht="15.75" customHeight="1">
      <c r="A344" s="2" t="str">
        <f>"WDR77"</f>
        <v>WDR77</v>
      </c>
      <c r="B344" s="2" t="s">
        <v>621</v>
      </c>
      <c r="C344" s="2">
        <v>79084.0</v>
      </c>
      <c r="D344" s="2" t="s">
        <v>623</v>
      </c>
      <c r="E344" s="2">
        <v>7.0</v>
      </c>
      <c r="F344" s="2" t="s">
        <v>1277</v>
      </c>
      <c r="G344" s="2">
        <v>1097.0</v>
      </c>
      <c r="H344" s="2">
        <v>160.0</v>
      </c>
    </row>
    <row r="345" ht="15.75" customHeight="1">
      <c r="A345" s="2" t="str">
        <f>"WDTC1"</f>
        <v>WDTC1</v>
      </c>
      <c r="B345" s="2" t="s">
        <v>401</v>
      </c>
      <c r="C345" s="2">
        <v>23038.0</v>
      </c>
      <c r="D345" s="2" t="s">
        <v>402</v>
      </c>
      <c r="E345" s="2">
        <v>2.0</v>
      </c>
      <c r="F345" s="2" t="s">
        <v>1278</v>
      </c>
      <c r="G345" s="2">
        <v>1097.0</v>
      </c>
      <c r="H345" s="2">
        <v>8.0</v>
      </c>
    </row>
    <row r="346" ht="15.75" customHeight="1">
      <c r="A346" s="2" t="str">
        <f>"XRCC5"</f>
        <v>XRCC5</v>
      </c>
      <c r="B346" s="2" t="s">
        <v>582</v>
      </c>
      <c r="C346" s="2">
        <v>7520.0</v>
      </c>
      <c r="D346" s="2" t="s">
        <v>584</v>
      </c>
      <c r="E346" s="2">
        <v>3.0</v>
      </c>
      <c r="F346" s="2" t="s">
        <v>1279</v>
      </c>
      <c r="G346" s="2">
        <v>1097.0</v>
      </c>
      <c r="H346" s="2">
        <v>24.0</v>
      </c>
    </row>
    <row r="347" ht="15.75" customHeight="1">
      <c r="A347" s="2" t="str">
        <f>"XRCC6"</f>
        <v>XRCC6</v>
      </c>
      <c r="B347" s="2" t="s">
        <v>404</v>
      </c>
      <c r="C347" s="2">
        <v>2547.0</v>
      </c>
      <c r="D347" s="2" t="s">
        <v>406</v>
      </c>
      <c r="E347" s="2">
        <v>2.0</v>
      </c>
      <c r="F347" s="2" t="s">
        <v>1280</v>
      </c>
      <c r="G347" s="2">
        <v>1097.0</v>
      </c>
      <c r="H347" s="2">
        <v>32.0</v>
      </c>
    </row>
    <row r="348" ht="15.75" customHeight="1">
      <c r="A348" s="2" t="str">
        <f>"YPEL5"</f>
        <v>YPEL5</v>
      </c>
      <c r="B348" s="2" t="s">
        <v>713</v>
      </c>
      <c r="C348" s="2">
        <v>51646.0</v>
      </c>
      <c r="D348" s="2" t="s">
        <v>714</v>
      </c>
      <c r="E348" s="2">
        <v>4.0</v>
      </c>
      <c r="F348" s="2" t="s">
        <v>1281</v>
      </c>
      <c r="G348" s="2">
        <v>1097.0</v>
      </c>
      <c r="H348" s="2">
        <v>9.0</v>
      </c>
    </row>
    <row r="349" ht="15.75" customHeight="1">
      <c r="A349" s="2" t="str">
        <f>"YWHAB"</f>
        <v>YWHAB</v>
      </c>
      <c r="B349" s="2" t="s">
        <v>717</v>
      </c>
      <c r="C349" s="2">
        <v>7529.0</v>
      </c>
      <c r="D349" s="2" t="s">
        <v>718</v>
      </c>
      <c r="E349" s="2">
        <v>4.0</v>
      </c>
      <c r="F349" s="2" t="s">
        <v>241</v>
      </c>
      <c r="G349" s="2">
        <v>1097.0</v>
      </c>
      <c r="H349" s="2">
        <v>55.0</v>
      </c>
    </row>
    <row r="350" ht="15.75" customHeight="1">
      <c r="A350" s="2" t="str">
        <f>"YWHAE"</f>
        <v>YWHAE</v>
      </c>
      <c r="B350" s="2" t="s">
        <v>632</v>
      </c>
      <c r="C350" s="2">
        <v>7531.0</v>
      </c>
      <c r="D350" s="2" t="s">
        <v>633</v>
      </c>
      <c r="E350" s="2">
        <v>8.0</v>
      </c>
      <c r="F350" s="2" t="s">
        <v>835</v>
      </c>
      <c r="G350" s="2">
        <v>1097.0</v>
      </c>
      <c r="H350" s="2">
        <v>168.0</v>
      </c>
    </row>
    <row r="351" ht="15.75" customHeight="1">
      <c r="A351" s="2" t="str">
        <f>"YWHAG"</f>
        <v>YWHAG</v>
      </c>
      <c r="B351" s="2" t="s">
        <v>641</v>
      </c>
      <c r="C351" s="2">
        <v>7532.0</v>
      </c>
      <c r="D351" s="2" t="s">
        <v>644</v>
      </c>
      <c r="E351" s="2">
        <v>4.0</v>
      </c>
      <c r="F351" s="2" t="s">
        <v>1282</v>
      </c>
      <c r="G351" s="2">
        <v>1097.0</v>
      </c>
      <c r="H351" s="2">
        <v>63.0</v>
      </c>
    </row>
    <row r="352" ht="15.75" customHeight="1">
      <c r="A352" s="2" t="str">
        <f>"YWHAH"</f>
        <v>YWHAH</v>
      </c>
      <c r="B352" s="2" t="s">
        <v>810</v>
      </c>
      <c r="C352" s="2">
        <v>7533.0</v>
      </c>
      <c r="D352" s="2" t="s">
        <v>811</v>
      </c>
      <c r="E352" s="2">
        <v>5.0</v>
      </c>
      <c r="F352" s="2" t="s">
        <v>1283</v>
      </c>
      <c r="G352" s="2">
        <v>1097.0</v>
      </c>
      <c r="H352" s="2">
        <v>40.0</v>
      </c>
    </row>
    <row r="353" ht="15.75" customHeight="1">
      <c r="A353" s="2" t="str">
        <f>"YWHAQ"</f>
        <v>YWHAQ</v>
      </c>
      <c r="B353" s="2" t="s">
        <v>724</v>
      </c>
      <c r="C353" s="2">
        <v>10971.0</v>
      </c>
      <c r="D353" s="2" t="s">
        <v>725</v>
      </c>
      <c r="E353" s="2">
        <v>4.0</v>
      </c>
      <c r="F353" s="2" t="s">
        <v>1284</v>
      </c>
      <c r="G353" s="2">
        <v>1097.0</v>
      </c>
      <c r="H353" s="2">
        <v>55.0</v>
      </c>
    </row>
    <row r="354" ht="15.75" customHeight="1">
      <c r="A354" s="2" t="str">
        <f>"YWHAZ"</f>
        <v>YWHAZ</v>
      </c>
      <c r="B354" s="2" t="s">
        <v>728</v>
      </c>
      <c r="C354" s="2">
        <v>7534.0</v>
      </c>
      <c r="D354" s="2" t="s">
        <v>729</v>
      </c>
      <c r="E354" s="2">
        <v>4.0</v>
      </c>
      <c r="F354" s="2" t="s">
        <v>1285</v>
      </c>
      <c r="G354" s="2">
        <v>1097.0</v>
      </c>
      <c r="H354" s="2">
        <v>92.0</v>
      </c>
    </row>
    <row r="355" ht="15.75" customHeight="1">
      <c r="A355" s="2" t="str">
        <f>"ABRAXAS2"</f>
        <v>ABRAXAS2</v>
      </c>
      <c r="B355" s="2" t="s">
        <v>649</v>
      </c>
      <c r="C355" s="2">
        <v>23172.0</v>
      </c>
      <c r="D355" s="2" t="s">
        <v>651</v>
      </c>
      <c r="E355" s="2">
        <v>2.0</v>
      </c>
      <c r="F355" s="2" t="s">
        <v>1286</v>
      </c>
      <c r="G355" s="2">
        <v>1101.0</v>
      </c>
      <c r="H355" s="2">
        <v>6.0</v>
      </c>
    </row>
    <row r="356" ht="15.75" customHeight="1">
      <c r="A356" s="2" t="str">
        <f>"ACACA"</f>
        <v>ACACA</v>
      </c>
      <c r="B356" s="2" t="s">
        <v>16</v>
      </c>
      <c r="C356" s="2">
        <v>31.0</v>
      </c>
      <c r="D356" s="2" t="s">
        <v>21</v>
      </c>
      <c r="E356" s="2">
        <v>75.0</v>
      </c>
      <c r="F356" s="2" t="s">
        <v>1287</v>
      </c>
      <c r="G356" s="2">
        <v>1101.0</v>
      </c>
      <c r="H356" s="2">
        <v>176.0</v>
      </c>
    </row>
    <row r="357" ht="15.75" customHeight="1">
      <c r="A357" s="2" t="str">
        <f>"ACLY"</f>
        <v>ACLY</v>
      </c>
      <c r="B357" s="2" t="s">
        <v>26</v>
      </c>
      <c r="C357" s="2">
        <v>47.0</v>
      </c>
      <c r="D357" s="2" t="s">
        <v>27</v>
      </c>
      <c r="E357" s="2">
        <v>3.0</v>
      </c>
      <c r="F357" s="2" t="s">
        <v>1288</v>
      </c>
      <c r="G357" s="2">
        <v>1101.0</v>
      </c>
      <c r="H357" s="2">
        <v>19.0</v>
      </c>
    </row>
    <row r="358" ht="15.75" customHeight="1">
      <c r="A358" s="2" t="str">
        <f>"ACTG1"</f>
        <v>ACTG1</v>
      </c>
      <c r="B358" s="2" t="s">
        <v>663</v>
      </c>
      <c r="C358" s="2">
        <v>71.0</v>
      </c>
      <c r="D358" s="2" t="s">
        <v>665</v>
      </c>
      <c r="E358" s="2">
        <v>12.0</v>
      </c>
      <c r="F358" s="2" t="s">
        <v>1289</v>
      </c>
      <c r="G358" s="2">
        <v>1101.0</v>
      </c>
      <c r="H358" s="2">
        <v>23.0</v>
      </c>
    </row>
    <row r="359" ht="15.75" customHeight="1">
      <c r="A359" s="2" t="str">
        <f>"AHCY"</f>
        <v>AHCY</v>
      </c>
      <c r="B359" s="2" t="s">
        <v>32</v>
      </c>
      <c r="C359" s="2">
        <v>191.0</v>
      </c>
      <c r="D359" s="2" t="s">
        <v>33</v>
      </c>
      <c r="E359" s="2">
        <v>3.0</v>
      </c>
      <c r="F359" s="2" t="s">
        <v>1290</v>
      </c>
      <c r="G359" s="2">
        <v>1101.0</v>
      </c>
      <c r="H359" s="2">
        <v>25.0</v>
      </c>
    </row>
    <row r="360" ht="15.75" customHeight="1">
      <c r="A360" s="2" t="str">
        <f>"AIFM1"</f>
        <v>AIFM1</v>
      </c>
      <c r="B360" s="2" t="s">
        <v>28</v>
      </c>
      <c r="C360" s="2">
        <v>9131.0</v>
      </c>
      <c r="D360" s="2" t="s">
        <v>29</v>
      </c>
      <c r="E360" s="2">
        <v>10.0</v>
      </c>
      <c r="F360" s="2" t="s">
        <v>1136</v>
      </c>
      <c r="G360" s="2">
        <v>1101.0</v>
      </c>
      <c r="H360" s="2">
        <v>149.0</v>
      </c>
    </row>
    <row r="361" ht="15.75" customHeight="1">
      <c r="A361" s="2" t="str">
        <f>"ALB"</f>
        <v>ALB</v>
      </c>
      <c r="B361" s="2" t="s">
        <v>53</v>
      </c>
      <c r="C361" s="2">
        <v>213.0</v>
      </c>
      <c r="D361" s="2" t="s">
        <v>56</v>
      </c>
      <c r="E361" s="2">
        <v>2.0</v>
      </c>
      <c r="F361" s="2" t="s">
        <v>716</v>
      </c>
      <c r="G361" s="2">
        <v>1101.0</v>
      </c>
      <c r="H361" s="2">
        <v>154.0</v>
      </c>
    </row>
    <row r="362" ht="15.75" customHeight="1">
      <c r="A362" s="2" t="str">
        <f>"ANKFY1"</f>
        <v>ANKFY1</v>
      </c>
      <c r="B362" s="2" t="s">
        <v>417</v>
      </c>
      <c r="C362" s="2">
        <v>51479.0</v>
      </c>
      <c r="D362" s="2" t="s">
        <v>419</v>
      </c>
      <c r="E362" s="2">
        <v>3.0</v>
      </c>
      <c r="F362" s="2" t="s">
        <v>1291</v>
      </c>
      <c r="G362" s="2">
        <v>1101.0</v>
      </c>
      <c r="H362" s="2">
        <v>5.0</v>
      </c>
    </row>
    <row r="363" ht="15.75" customHeight="1">
      <c r="A363" s="2" t="str">
        <f>"AP3B1"</f>
        <v>AP3B1</v>
      </c>
      <c r="B363" s="2" t="s">
        <v>719</v>
      </c>
      <c r="C363" s="2">
        <v>8546.0</v>
      </c>
      <c r="D363" s="2" t="s">
        <v>721</v>
      </c>
      <c r="E363" s="2">
        <v>8.0</v>
      </c>
      <c r="F363" s="2" t="s">
        <v>1292</v>
      </c>
      <c r="G363" s="2">
        <v>1101.0</v>
      </c>
      <c r="H363" s="2">
        <v>1.0</v>
      </c>
    </row>
    <row r="364" ht="15.75" customHeight="1">
      <c r="A364" s="2" t="str">
        <f>"AP3D1"</f>
        <v>AP3D1</v>
      </c>
      <c r="B364" s="2" t="s">
        <v>69</v>
      </c>
      <c r="C364" s="2">
        <v>8943.0</v>
      </c>
      <c r="D364" s="2" t="s">
        <v>71</v>
      </c>
      <c r="E364" s="2">
        <v>11.0</v>
      </c>
      <c r="F364" s="2" t="s">
        <v>637</v>
      </c>
      <c r="G364" s="2">
        <v>1101.0</v>
      </c>
      <c r="H364" s="2">
        <v>1.0</v>
      </c>
    </row>
    <row r="365" ht="15.75" customHeight="1">
      <c r="A365" s="2" t="str">
        <f>"AP3S2"</f>
        <v>AP3S2</v>
      </c>
      <c r="B365" s="2" t="s">
        <v>1025</v>
      </c>
      <c r="C365" s="2">
        <v>10239.0</v>
      </c>
      <c r="D365" s="2" t="s">
        <v>1026</v>
      </c>
      <c r="E365" s="2">
        <v>2.0</v>
      </c>
      <c r="F365" s="2" t="s">
        <v>1293</v>
      </c>
      <c r="G365" s="2">
        <v>1101.0</v>
      </c>
      <c r="H365" s="2">
        <v>0.0</v>
      </c>
    </row>
    <row r="366" ht="15.75" customHeight="1">
      <c r="A366" s="2" t="str">
        <f>"ARMC9"</f>
        <v>ARMC9</v>
      </c>
      <c r="B366" s="2" t="s">
        <v>76</v>
      </c>
      <c r="C366" s="2">
        <v>80210.0</v>
      </c>
      <c r="D366" s="2" t="s">
        <v>77</v>
      </c>
      <c r="E366" s="2">
        <v>47.0</v>
      </c>
      <c r="F366" s="2" t="s">
        <v>1294</v>
      </c>
      <c r="G366" s="2">
        <v>1101.0</v>
      </c>
      <c r="H366" s="2">
        <v>0.0</v>
      </c>
    </row>
    <row r="367" ht="15.75" customHeight="1">
      <c r="A367" s="2" t="str">
        <f>"ATP1A1"</f>
        <v>ATP1A1</v>
      </c>
      <c r="B367" s="2" t="s">
        <v>82</v>
      </c>
      <c r="C367" s="2">
        <v>476.0</v>
      </c>
      <c r="D367" s="2" t="s">
        <v>84</v>
      </c>
      <c r="E367" s="2">
        <v>5.0</v>
      </c>
      <c r="F367" s="2" t="s">
        <v>1295</v>
      </c>
      <c r="G367" s="2">
        <v>1101.0</v>
      </c>
      <c r="H367" s="2">
        <v>120.0</v>
      </c>
    </row>
    <row r="368" ht="15.75" customHeight="1">
      <c r="A368" s="2" t="str">
        <f>"ATP5F1A"</f>
        <v>ATP5F1A</v>
      </c>
      <c r="B368" s="2" t="s">
        <v>1029</v>
      </c>
      <c r="C368" s="2">
        <v>498.0</v>
      </c>
      <c r="D368" s="2" t="s">
        <v>1030</v>
      </c>
      <c r="E368" s="2">
        <v>2.0</v>
      </c>
      <c r="F368" s="2" t="s">
        <v>1256</v>
      </c>
      <c r="G368" s="2">
        <v>1101.0</v>
      </c>
      <c r="H368" s="2">
        <v>135.0</v>
      </c>
    </row>
    <row r="369" ht="15.75" customHeight="1">
      <c r="A369" s="2" t="str">
        <f>"BAG2"</f>
        <v>BAG2</v>
      </c>
      <c r="B369" s="2" t="s">
        <v>88</v>
      </c>
      <c r="C369" s="2">
        <v>9532.0</v>
      </c>
      <c r="D369" s="2" t="s">
        <v>89</v>
      </c>
      <c r="E369" s="2">
        <v>3.0</v>
      </c>
      <c r="F369" s="2" t="s">
        <v>1240</v>
      </c>
      <c r="G369" s="2">
        <v>1101.0</v>
      </c>
      <c r="H369" s="2">
        <v>94.0</v>
      </c>
    </row>
    <row r="370" ht="15.75" customHeight="1">
      <c r="A370" s="2" t="str">
        <f>"BAG3"</f>
        <v>BAG3</v>
      </c>
      <c r="B370" s="2" t="s">
        <v>595</v>
      </c>
      <c r="C370" s="2">
        <v>9531.0</v>
      </c>
      <c r="D370" s="2" t="s">
        <v>597</v>
      </c>
      <c r="E370" s="2">
        <v>3.0</v>
      </c>
      <c r="F370" s="2" t="s">
        <v>1296</v>
      </c>
      <c r="G370" s="2">
        <v>1101.0</v>
      </c>
      <c r="H370" s="2">
        <v>3.0</v>
      </c>
    </row>
    <row r="371" ht="15.75" customHeight="1">
      <c r="A371" s="2" t="str">
        <f>"BAG4"</f>
        <v>BAG4</v>
      </c>
      <c r="B371" s="2" t="s">
        <v>739</v>
      </c>
      <c r="C371" s="2">
        <v>9530.0</v>
      </c>
      <c r="D371" s="2" t="s">
        <v>740</v>
      </c>
      <c r="E371" s="2">
        <v>3.0</v>
      </c>
      <c r="F371" s="2" t="s">
        <v>1297</v>
      </c>
      <c r="G371" s="2">
        <v>1101.0</v>
      </c>
      <c r="H371" s="2">
        <v>2.0</v>
      </c>
    </row>
    <row r="372" ht="15.75" customHeight="1">
      <c r="A372" s="2" t="str">
        <f>"BAG5"</f>
        <v>BAG5</v>
      </c>
      <c r="B372" s="2" t="s">
        <v>446</v>
      </c>
      <c r="C372" s="2">
        <v>9529.0</v>
      </c>
      <c r="D372" s="2" t="s">
        <v>448</v>
      </c>
      <c r="E372" s="2">
        <v>4.0</v>
      </c>
      <c r="F372" s="2" t="s">
        <v>232</v>
      </c>
      <c r="G372" s="2">
        <v>1101.0</v>
      </c>
      <c r="H372" s="2">
        <v>33.0</v>
      </c>
    </row>
    <row r="373" ht="15.75" customHeight="1">
      <c r="A373" s="2" t="str">
        <f>"BRCC3"</f>
        <v>BRCC3</v>
      </c>
      <c r="B373" s="2" t="s">
        <v>742</v>
      </c>
      <c r="C373" s="2">
        <v>79184.0</v>
      </c>
      <c r="D373" s="2" t="s">
        <v>743</v>
      </c>
      <c r="E373" s="2">
        <v>4.0</v>
      </c>
      <c r="F373" s="2" t="s">
        <v>456</v>
      </c>
      <c r="G373" s="2">
        <v>1101.0</v>
      </c>
      <c r="H373" s="2">
        <v>7.0</v>
      </c>
    </row>
    <row r="374" ht="15.75" customHeight="1">
      <c r="A374" s="2" t="str">
        <f>"C1orf68"</f>
        <v>C1orf68</v>
      </c>
      <c r="B374" s="2" t="s">
        <v>1032</v>
      </c>
      <c r="C374" s="2">
        <v>1.00129271E8</v>
      </c>
      <c r="D374" s="2" t="s">
        <v>1033</v>
      </c>
      <c r="E374" s="2">
        <v>2.0</v>
      </c>
      <c r="F374" s="2" t="s">
        <v>1273</v>
      </c>
      <c r="G374" s="2">
        <v>1101.0</v>
      </c>
      <c r="H374" s="2">
        <v>71.0</v>
      </c>
    </row>
    <row r="375" ht="15.75" customHeight="1">
      <c r="A375" s="2" t="str">
        <f>"C1QBP"</f>
        <v>C1QBP</v>
      </c>
      <c r="B375" s="2" t="s">
        <v>54</v>
      </c>
      <c r="C375" s="2">
        <v>708.0</v>
      </c>
      <c r="D375" s="2" t="s">
        <v>55</v>
      </c>
      <c r="E375" s="2">
        <v>2.0</v>
      </c>
      <c r="F375" s="2" t="s">
        <v>1298</v>
      </c>
      <c r="G375" s="2">
        <v>1101.0</v>
      </c>
      <c r="H375" s="2">
        <v>109.0</v>
      </c>
    </row>
    <row r="376" ht="15.75" customHeight="1">
      <c r="A376" s="2" t="str">
        <f>"CAD"</f>
        <v>CAD</v>
      </c>
      <c r="B376" s="2" t="s">
        <v>94</v>
      </c>
      <c r="C376" s="2">
        <v>790.0</v>
      </c>
      <c r="D376" s="2" t="s">
        <v>95</v>
      </c>
      <c r="E376" s="2">
        <v>32.0</v>
      </c>
      <c r="F376" s="2" t="s">
        <v>1299</v>
      </c>
      <c r="G376" s="2">
        <v>1101.0</v>
      </c>
      <c r="H376" s="2">
        <v>138.0</v>
      </c>
    </row>
    <row r="377" ht="15.75" customHeight="1">
      <c r="A377" s="2" t="str">
        <f>"CANX"</f>
        <v>CANX</v>
      </c>
      <c r="B377" s="2" t="s">
        <v>99</v>
      </c>
      <c r="C377" s="2">
        <v>821.0</v>
      </c>
      <c r="D377" s="2" t="s">
        <v>101</v>
      </c>
      <c r="E377" s="2">
        <v>5.0</v>
      </c>
      <c r="F377" s="2" t="s">
        <v>1300</v>
      </c>
      <c r="G377" s="2">
        <v>1101.0</v>
      </c>
      <c r="H377" s="2">
        <v>99.0</v>
      </c>
    </row>
    <row r="378" ht="15.75" customHeight="1">
      <c r="A378" s="2" t="str">
        <f>"CAP1"</f>
        <v>CAP1</v>
      </c>
      <c r="B378" s="2" t="s">
        <v>59</v>
      </c>
      <c r="C378" s="2">
        <v>10487.0</v>
      </c>
      <c r="D378" s="2" t="s">
        <v>60</v>
      </c>
      <c r="E378" s="2">
        <v>2.0</v>
      </c>
      <c r="F378" s="2" t="s">
        <v>787</v>
      </c>
      <c r="G378" s="2">
        <v>1101.0</v>
      </c>
      <c r="H378" s="2">
        <v>7.0</v>
      </c>
    </row>
    <row r="379" ht="15.75" customHeight="1">
      <c r="A379" s="2" t="str">
        <f>"CASP14"</f>
        <v>CASP14</v>
      </c>
      <c r="B379" s="2" t="s">
        <v>103</v>
      </c>
      <c r="C379" s="2">
        <v>23581.0</v>
      </c>
      <c r="D379" s="2" t="s">
        <v>106</v>
      </c>
      <c r="E379" s="2">
        <v>2.0</v>
      </c>
      <c r="F379" s="2" t="s">
        <v>1301</v>
      </c>
      <c r="G379" s="2">
        <v>1101.0</v>
      </c>
      <c r="H379" s="2">
        <v>113.0</v>
      </c>
    </row>
    <row r="380" ht="15.75" customHeight="1">
      <c r="A380" s="2" t="str">
        <f>"CCNA2"</f>
        <v>CCNA2</v>
      </c>
      <c r="B380" s="2" t="s">
        <v>112</v>
      </c>
      <c r="C380" s="2">
        <v>890.0</v>
      </c>
      <c r="D380" s="2" t="s">
        <v>113</v>
      </c>
      <c r="E380" s="2">
        <v>7.0</v>
      </c>
      <c r="F380" s="2" t="s">
        <v>1302</v>
      </c>
      <c r="G380" s="2">
        <v>1101.0</v>
      </c>
      <c r="H380" s="2">
        <v>2.0</v>
      </c>
    </row>
    <row r="381" ht="15.75" customHeight="1">
      <c r="A381" s="2" t="str">
        <f>"CCT2"</f>
        <v>CCT2</v>
      </c>
      <c r="B381" s="2" t="s">
        <v>800</v>
      </c>
      <c r="C381" s="2">
        <v>10576.0</v>
      </c>
      <c r="D381" s="2" t="s">
        <v>801</v>
      </c>
      <c r="E381" s="2">
        <v>9.0</v>
      </c>
      <c r="F381" s="2" t="s">
        <v>1303</v>
      </c>
      <c r="G381" s="2">
        <v>1101.0</v>
      </c>
      <c r="H381" s="2">
        <v>122.0</v>
      </c>
    </row>
    <row r="382" ht="15.75" customHeight="1">
      <c r="A382" s="2" t="str">
        <f>"CCT3"</f>
        <v>CCT3</v>
      </c>
      <c r="B382" s="2" t="s">
        <v>118</v>
      </c>
      <c r="C382" s="2">
        <v>7203.0</v>
      </c>
      <c r="D382" s="2" t="s">
        <v>119</v>
      </c>
      <c r="E382" s="2">
        <v>8.0</v>
      </c>
      <c r="F382" s="2" t="s">
        <v>1304</v>
      </c>
      <c r="G382" s="2">
        <v>1101.0</v>
      </c>
      <c r="H382" s="2">
        <v>129.0</v>
      </c>
    </row>
    <row r="383" ht="15.75" customHeight="1">
      <c r="A383" s="2" t="str">
        <f>"CCT4"</f>
        <v>CCT4</v>
      </c>
      <c r="B383" s="2" t="s">
        <v>130</v>
      </c>
      <c r="C383" s="2">
        <v>10575.0</v>
      </c>
      <c r="D383" s="2" t="s">
        <v>131</v>
      </c>
      <c r="E383" s="2">
        <v>15.0</v>
      </c>
      <c r="F383" s="2" t="s">
        <v>1305</v>
      </c>
      <c r="G383" s="2">
        <v>1101.0</v>
      </c>
      <c r="H383" s="2">
        <v>139.0</v>
      </c>
    </row>
    <row r="384" ht="15.75" customHeight="1">
      <c r="A384" s="2" t="str">
        <f>"CCT5"</f>
        <v>CCT5</v>
      </c>
      <c r="B384" s="2" t="s">
        <v>134</v>
      </c>
      <c r="C384" s="2">
        <v>22948.0</v>
      </c>
      <c r="D384" s="2" t="s">
        <v>135</v>
      </c>
      <c r="E384" s="2">
        <v>10.0</v>
      </c>
      <c r="F384" s="2" t="s">
        <v>992</v>
      </c>
      <c r="G384" s="2">
        <v>1101.0</v>
      </c>
      <c r="H384" s="2">
        <v>136.0</v>
      </c>
    </row>
    <row r="385" ht="15.75" customHeight="1">
      <c r="A385" s="2" t="str">
        <f>"CCT6A"</f>
        <v>CCT6A</v>
      </c>
      <c r="B385" s="2" t="s">
        <v>139</v>
      </c>
      <c r="C385" s="2">
        <v>908.0</v>
      </c>
      <c r="D385" s="2" t="s">
        <v>140</v>
      </c>
      <c r="E385" s="2">
        <v>15.0</v>
      </c>
      <c r="F385" s="2" t="s">
        <v>1306</v>
      </c>
      <c r="G385" s="2">
        <v>1101.0</v>
      </c>
      <c r="H385" s="2">
        <v>129.0</v>
      </c>
    </row>
    <row r="386" ht="15.75" customHeight="1">
      <c r="A386" s="2" t="str">
        <f>"CCT7"</f>
        <v>CCT7</v>
      </c>
      <c r="B386" s="2" t="s">
        <v>830</v>
      </c>
      <c r="C386" s="2">
        <v>10574.0</v>
      </c>
      <c r="D386" s="2" t="s">
        <v>832</v>
      </c>
      <c r="E386" s="2">
        <v>8.0</v>
      </c>
      <c r="F386" s="2" t="s">
        <v>1307</v>
      </c>
      <c r="G386" s="2">
        <v>1101.0</v>
      </c>
      <c r="H386" s="2">
        <v>120.0</v>
      </c>
    </row>
    <row r="387" ht="15.75" customHeight="1">
      <c r="A387" s="2" t="str">
        <f>"CCT8"</f>
        <v>CCT8</v>
      </c>
      <c r="B387" s="2" t="s">
        <v>144</v>
      </c>
      <c r="C387" s="2">
        <v>10694.0</v>
      </c>
      <c r="D387" s="2" t="s">
        <v>146</v>
      </c>
      <c r="E387" s="2">
        <v>13.0</v>
      </c>
      <c r="F387" s="2" t="s">
        <v>108</v>
      </c>
      <c r="G387" s="2">
        <v>1101.0</v>
      </c>
      <c r="H387" s="2">
        <v>139.0</v>
      </c>
    </row>
    <row r="388" ht="15.75" customHeight="1">
      <c r="A388" s="2" t="str">
        <f>"CDK1"</f>
        <v>CDK1</v>
      </c>
      <c r="B388" s="2" t="s">
        <v>148</v>
      </c>
      <c r="C388" s="2">
        <v>983.0</v>
      </c>
      <c r="D388" s="2" t="s">
        <v>149</v>
      </c>
      <c r="E388" s="2">
        <v>10.0</v>
      </c>
      <c r="F388" s="2" t="s">
        <v>1308</v>
      </c>
      <c r="G388" s="2">
        <v>1101.0</v>
      </c>
      <c r="H388" s="2">
        <v>8.0</v>
      </c>
    </row>
    <row r="389" ht="15.75" customHeight="1">
      <c r="A389" s="2" t="str">
        <f>"CDK2"</f>
        <v>CDK2</v>
      </c>
      <c r="B389" s="2" t="s">
        <v>154</v>
      </c>
      <c r="C389" s="2">
        <v>1017.0</v>
      </c>
      <c r="D389" s="2" t="s">
        <v>155</v>
      </c>
      <c r="E389" s="2">
        <v>12.0</v>
      </c>
      <c r="F389" s="2" t="s">
        <v>1309</v>
      </c>
      <c r="G389" s="2">
        <v>1101.0</v>
      </c>
      <c r="H389" s="2">
        <v>3.0</v>
      </c>
    </row>
    <row r="390" ht="15.75" customHeight="1">
      <c r="A390" s="2" t="str">
        <f>"CEP104"</f>
        <v>CEP104</v>
      </c>
      <c r="B390" s="2" t="s">
        <v>68</v>
      </c>
      <c r="C390" s="2">
        <v>9731.0</v>
      </c>
      <c r="D390" s="2" t="s">
        <v>70</v>
      </c>
      <c r="E390" s="2">
        <v>3.0</v>
      </c>
      <c r="F390" s="2" t="s">
        <v>945</v>
      </c>
      <c r="G390" s="2">
        <v>1101.0</v>
      </c>
      <c r="H390" s="2">
        <v>0.0</v>
      </c>
    </row>
    <row r="391" ht="15.75" customHeight="1">
      <c r="A391" s="2" t="str">
        <f>"CLTC"</f>
        <v>CLTC</v>
      </c>
      <c r="B391" s="2" t="s">
        <v>1037</v>
      </c>
      <c r="C391" s="2">
        <v>1213.0</v>
      </c>
      <c r="D391" s="2" t="s">
        <v>1038</v>
      </c>
      <c r="E391" s="2">
        <v>2.0</v>
      </c>
      <c r="F391" s="2" t="s">
        <v>1310</v>
      </c>
      <c r="G391" s="2">
        <v>1101.0</v>
      </c>
      <c r="H391" s="2">
        <v>17.0</v>
      </c>
    </row>
    <row r="392" ht="15.75" customHeight="1">
      <c r="A392" s="2" t="str">
        <f>"COPA"</f>
        <v>COPA</v>
      </c>
      <c r="B392" s="2" t="s">
        <v>862</v>
      </c>
      <c r="C392" s="2">
        <v>1314.0</v>
      </c>
      <c r="D392" s="2" t="s">
        <v>864</v>
      </c>
      <c r="E392" s="2">
        <v>3.0</v>
      </c>
      <c r="F392" s="2" t="s">
        <v>1311</v>
      </c>
      <c r="G392" s="2">
        <v>1101.0</v>
      </c>
      <c r="H392" s="2">
        <v>18.0</v>
      </c>
    </row>
    <row r="393" ht="15.75" customHeight="1">
      <c r="A393" s="2" t="str">
        <f>"COPB1"</f>
        <v>COPB1</v>
      </c>
      <c r="B393" s="2" t="s">
        <v>814</v>
      </c>
      <c r="C393" s="2">
        <v>1315.0</v>
      </c>
      <c r="D393" s="2" t="s">
        <v>815</v>
      </c>
      <c r="E393" s="2">
        <v>2.0</v>
      </c>
      <c r="F393" s="2" t="s">
        <v>1312</v>
      </c>
      <c r="G393" s="2">
        <v>1101.0</v>
      </c>
      <c r="H393" s="2">
        <v>16.0</v>
      </c>
    </row>
    <row r="394" ht="15.75" customHeight="1">
      <c r="A394" s="2" t="str">
        <f>"COPB2"</f>
        <v>COPB2</v>
      </c>
      <c r="B394" s="2" t="s">
        <v>873</v>
      </c>
      <c r="C394" s="2">
        <v>9276.0</v>
      </c>
      <c r="D394" s="2" t="s">
        <v>875</v>
      </c>
      <c r="E394" s="2">
        <v>4.0</v>
      </c>
      <c r="F394" s="2" t="s">
        <v>1313</v>
      </c>
      <c r="G394" s="2">
        <v>1101.0</v>
      </c>
      <c r="H394" s="2">
        <v>13.0</v>
      </c>
    </row>
    <row r="395" ht="15.75" customHeight="1">
      <c r="A395" s="2" t="str">
        <f>"COPE"</f>
        <v>COPE</v>
      </c>
      <c r="B395" s="2" t="s">
        <v>91</v>
      </c>
      <c r="C395" s="2">
        <v>11316.0</v>
      </c>
      <c r="D395" s="2" t="s">
        <v>93</v>
      </c>
      <c r="E395" s="2">
        <v>2.0</v>
      </c>
      <c r="F395" s="2" t="s">
        <v>941</v>
      </c>
      <c r="G395" s="2">
        <v>1101.0</v>
      </c>
      <c r="H395" s="2">
        <v>4.0</v>
      </c>
    </row>
    <row r="396" ht="15.75" customHeight="1">
      <c r="A396" s="2" t="str">
        <f>"COPG1"</f>
        <v>COPG1</v>
      </c>
      <c r="B396" s="2" t="s">
        <v>859</v>
      </c>
      <c r="C396" s="2">
        <v>22820.0</v>
      </c>
      <c r="D396" s="2" t="s">
        <v>860</v>
      </c>
      <c r="E396" s="2">
        <v>3.0</v>
      </c>
      <c r="F396" s="2" t="s">
        <v>1314</v>
      </c>
      <c r="G396" s="2">
        <v>1101.0</v>
      </c>
      <c r="H396" s="2">
        <v>4.0</v>
      </c>
    </row>
    <row r="397" ht="15.75" customHeight="1">
      <c r="A397" s="2" t="str">
        <f>"COPZ1"</f>
        <v>COPZ1</v>
      </c>
      <c r="B397" s="2" t="s">
        <v>452</v>
      </c>
      <c r="C397" s="2">
        <v>22818.0</v>
      </c>
      <c r="D397" s="2" t="s">
        <v>453</v>
      </c>
      <c r="E397" s="2">
        <v>2.0</v>
      </c>
      <c r="F397" s="2" t="s">
        <v>1299</v>
      </c>
      <c r="G397" s="2">
        <v>1101.0</v>
      </c>
      <c r="H397" s="2">
        <v>1.0</v>
      </c>
    </row>
    <row r="398" ht="15.75" customHeight="1">
      <c r="A398" s="2" t="str">
        <f>"CPVL"</f>
        <v>CPVL</v>
      </c>
      <c r="B398" s="2" t="s">
        <v>168</v>
      </c>
      <c r="C398" s="2">
        <v>54504.0</v>
      </c>
      <c r="D398" s="2" t="s">
        <v>171</v>
      </c>
      <c r="E398" s="2">
        <v>2.0</v>
      </c>
      <c r="F398" s="2" t="s">
        <v>1315</v>
      </c>
      <c r="G398" s="2">
        <v>1101.0</v>
      </c>
      <c r="H398" s="2">
        <v>32.0</v>
      </c>
    </row>
    <row r="399" ht="15.75" customHeight="1">
      <c r="A399" s="2" t="str">
        <f>"CSTA"</f>
        <v>CSTA</v>
      </c>
      <c r="B399" s="2" t="s">
        <v>175</v>
      </c>
      <c r="C399" s="2">
        <v>1475.0</v>
      </c>
      <c r="D399" s="2" t="s">
        <v>177</v>
      </c>
      <c r="E399" s="2">
        <v>2.0</v>
      </c>
      <c r="F399" s="2" t="s">
        <v>1316</v>
      </c>
      <c r="G399" s="2">
        <v>1101.0</v>
      </c>
      <c r="H399" s="2">
        <v>104.0</v>
      </c>
    </row>
    <row r="400" ht="15.75" customHeight="1">
      <c r="A400" s="2" t="str">
        <f>"CTSD"</f>
        <v>CTSD</v>
      </c>
      <c r="B400" s="2" t="s">
        <v>1042</v>
      </c>
      <c r="C400" s="2">
        <v>1509.0</v>
      </c>
      <c r="D400" s="2" t="s">
        <v>1043</v>
      </c>
      <c r="E400" s="2">
        <v>3.0</v>
      </c>
      <c r="F400" s="2" t="s">
        <v>1317</v>
      </c>
      <c r="G400" s="2">
        <v>1101.0</v>
      </c>
      <c r="H400" s="2">
        <v>60.0</v>
      </c>
    </row>
    <row r="401" ht="15.75" customHeight="1">
      <c r="A401" s="2" t="str">
        <f>"CUL1"</f>
        <v>CUL1</v>
      </c>
      <c r="B401" s="2" t="s">
        <v>885</v>
      </c>
      <c r="C401" s="2">
        <v>8454.0</v>
      </c>
      <c r="D401" s="2" t="s">
        <v>887</v>
      </c>
      <c r="E401" s="2">
        <v>10.0</v>
      </c>
      <c r="F401" s="2" t="s">
        <v>1056</v>
      </c>
      <c r="G401" s="2">
        <v>1101.0</v>
      </c>
      <c r="H401" s="2">
        <v>2.0</v>
      </c>
    </row>
    <row r="402" ht="15.75" customHeight="1">
      <c r="A402" s="2" t="str">
        <f>"CUL2"</f>
        <v>CUL2</v>
      </c>
      <c r="B402" s="2" t="s">
        <v>604</v>
      </c>
      <c r="C402" s="2">
        <v>8453.0</v>
      </c>
      <c r="D402" s="2" t="s">
        <v>605</v>
      </c>
      <c r="E402" s="2">
        <v>3.0</v>
      </c>
      <c r="F402" s="2" t="s">
        <v>1318</v>
      </c>
      <c r="G402" s="2">
        <v>1101.0</v>
      </c>
      <c r="H402" s="2">
        <v>15.0</v>
      </c>
    </row>
    <row r="403" ht="15.75" customHeight="1">
      <c r="A403" s="2" t="str">
        <f>"CUL3"</f>
        <v>CUL3</v>
      </c>
      <c r="B403" s="2" t="s">
        <v>105</v>
      </c>
      <c r="C403" s="2">
        <v>8452.0</v>
      </c>
      <c r="D403" s="2" t="s">
        <v>107</v>
      </c>
      <c r="E403" s="2">
        <v>2.0</v>
      </c>
      <c r="F403" s="2" t="s">
        <v>1319</v>
      </c>
      <c r="G403" s="2">
        <v>1101.0</v>
      </c>
      <c r="H403" s="2">
        <v>3.0</v>
      </c>
    </row>
    <row r="404" ht="15.75" customHeight="1">
      <c r="A404" s="2" t="str">
        <f>"CYFIP1"</f>
        <v>CYFIP1</v>
      </c>
      <c r="B404" s="2" t="s">
        <v>1045</v>
      </c>
      <c r="C404" s="2">
        <v>23191.0</v>
      </c>
      <c r="D404" s="2" t="s">
        <v>1046</v>
      </c>
      <c r="E404" s="2">
        <v>3.0</v>
      </c>
      <c r="F404" s="2" t="s">
        <v>1320</v>
      </c>
      <c r="G404" s="2">
        <v>1101.0</v>
      </c>
      <c r="H404" s="2">
        <v>6.0</v>
      </c>
    </row>
    <row r="405" ht="15.75" customHeight="1">
      <c r="A405" s="2" t="str">
        <f>"DCAF11"</f>
        <v>DCAF11</v>
      </c>
      <c r="B405" s="2" t="s">
        <v>461</v>
      </c>
      <c r="C405" s="2">
        <v>80344.0</v>
      </c>
      <c r="D405" s="2" t="s">
        <v>462</v>
      </c>
      <c r="E405" s="2">
        <v>2.0</v>
      </c>
      <c r="F405" s="2" t="s">
        <v>1321</v>
      </c>
      <c r="G405" s="2">
        <v>1101.0</v>
      </c>
      <c r="H405" s="2">
        <v>2.0</v>
      </c>
    </row>
    <row r="406" ht="15.75" customHeight="1">
      <c r="A406" s="2" t="str">
        <f>"DCAF5"</f>
        <v>DCAF5</v>
      </c>
      <c r="B406" s="2" t="s">
        <v>468</v>
      </c>
      <c r="C406" s="2">
        <v>8816.0</v>
      </c>
      <c r="D406" s="2" t="s">
        <v>469</v>
      </c>
      <c r="E406" s="2">
        <v>2.0</v>
      </c>
      <c r="F406" s="2" t="s">
        <v>1322</v>
      </c>
      <c r="G406" s="2">
        <v>1101.0</v>
      </c>
      <c r="H406" s="2">
        <v>5.0</v>
      </c>
    </row>
    <row r="407" ht="15.75" customHeight="1">
      <c r="A407" s="2" t="str">
        <f>"DCAF8"</f>
        <v>DCAF8</v>
      </c>
      <c r="B407" s="2" t="s">
        <v>906</v>
      </c>
      <c r="C407" s="2">
        <v>50717.0</v>
      </c>
      <c r="D407" s="2" t="s">
        <v>908</v>
      </c>
      <c r="E407" s="2">
        <v>5.0</v>
      </c>
      <c r="F407" s="2" t="s">
        <v>1323</v>
      </c>
      <c r="G407" s="2">
        <v>1101.0</v>
      </c>
      <c r="H407" s="2">
        <v>19.0</v>
      </c>
    </row>
    <row r="408" ht="15.75" customHeight="1">
      <c r="A408" s="2" t="str">
        <f>"DCD"</f>
        <v>DCD</v>
      </c>
      <c r="B408" s="2" t="s">
        <v>1048</v>
      </c>
      <c r="C408" s="2">
        <v>117159.0</v>
      </c>
      <c r="D408" s="2" t="s">
        <v>1049</v>
      </c>
      <c r="E408" s="2">
        <v>2.0</v>
      </c>
      <c r="F408" s="2" t="s">
        <v>938</v>
      </c>
      <c r="G408" s="2">
        <v>1101.0</v>
      </c>
      <c r="H408" s="2">
        <v>160.0</v>
      </c>
    </row>
    <row r="409" ht="15.75" customHeight="1">
      <c r="A409" s="2" t="str">
        <f>"DCTN2"</f>
        <v>DCTN2</v>
      </c>
      <c r="B409" s="2" t="s">
        <v>1051</v>
      </c>
      <c r="C409" s="2">
        <v>10540.0</v>
      </c>
      <c r="D409" s="2" t="s">
        <v>1052</v>
      </c>
      <c r="E409" s="2">
        <v>2.0</v>
      </c>
      <c r="F409" s="2" t="s">
        <v>1324</v>
      </c>
      <c r="G409" s="2">
        <v>1101.0</v>
      </c>
      <c r="H409" s="2">
        <v>14.0</v>
      </c>
    </row>
    <row r="410" ht="15.75" customHeight="1">
      <c r="A410" s="2" t="str">
        <f>"DDB1"</f>
        <v>DDB1</v>
      </c>
      <c r="B410" s="2" t="s">
        <v>182</v>
      </c>
      <c r="C410" s="2">
        <v>1642.0</v>
      </c>
      <c r="D410" s="2" t="s">
        <v>183</v>
      </c>
      <c r="E410" s="2">
        <v>29.0</v>
      </c>
      <c r="F410" s="2" t="s">
        <v>880</v>
      </c>
      <c r="G410" s="2">
        <v>1101.0</v>
      </c>
      <c r="H410" s="2">
        <v>130.0</v>
      </c>
    </row>
    <row r="411" ht="15.75" customHeight="1">
      <c r="A411" s="2" t="str">
        <f>"DNAH1"</f>
        <v>DNAH1</v>
      </c>
      <c r="B411" s="2" t="s">
        <v>1054</v>
      </c>
      <c r="C411" s="2">
        <v>25981.0</v>
      </c>
      <c r="D411" s="2" t="s">
        <v>1055</v>
      </c>
      <c r="E411" s="2">
        <v>2.0</v>
      </c>
      <c r="F411" s="2" t="s">
        <v>1325</v>
      </c>
      <c r="G411" s="2">
        <v>1101.0</v>
      </c>
      <c r="H411" s="2">
        <v>14.0</v>
      </c>
    </row>
    <row r="412" ht="15.75" customHeight="1">
      <c r="A412" s="2" t="str">
        <f>"DNAJA1"</f>
        <v>DNAJA1</v>
      </c>
      <c r="B412" s="2" t="s">
        <v>863</v>
      </c>
      <c r="C412" s="2">
        <v>3301.0</v>
      </c>
      <c r="D412" s="2" t="s">
        <v>865</v>
      </c>
      <c r="E412" s="2">
        <v>7.0</v>
      </c>
      <c r="F412" s="2" t="s">
        <v>965</v>
      </c>
      <c r="G412" s="2">
        <v>1101.0</v>
      </c>
      <c r="H412" s="2">
        <v>138.0</v>
      </c>
    </row>
    <row r="413" ht="15.75" customHeight="1">
      <c r="A413" s="2" t="str">
        <f>"DNAJA2"</f>
        <v>DNAJA2</v>
      </c>
      <c r="B413" s="2" t="s">
        <v>607</v>
      </c>
      <c r="C413" s="2">
        <v>10294.0</v>
      </c>
      <c r="D413" s="2" t="s">
        <v>608</v>
      </c>
      <c r="E413" s="2">
        <v>5.0</v>
      </c>
      <c r="F413" s="2" t="s">
        <v>164</v>
      </c>
      <c r="G413" s="2">
        <v>1101.0</v>
      </c>
      <c r="H413" s="2">
        <v>137.0</v>
      </c>
    </row>
    <row r="414" ht="15.75" customHeight="1">
      <c r="A414" s="2" t="str">
        <f>"DNAJC10"</f>
        <v>DNAJC10</v>
      </c>
      <c r="B414" s="2" t="s">
        <v>752</v>
      </c>
      <c r="C414" s="2">
        <v>54431.0</v>
      </c>
      <c r="D414" s="2" t="s">
        <v>754</v>
      </c>
      <c r="E414" s="2">
        <v>4.0</v>
      </c>
      <c r="F414" s="2" t="s">
        <v>1326</v>
      </c>
      <c r="G414" s="2">
        <v>1101.0</v>
      </c>
      <c r="H414" s="2">
        <v>6.0</v>
      </c>
    </row>
    <row r="415" ht="15.75" customHeight="1">
      <c r="A415" s="2" t="str">
        <f>"DNAJC16"</f>
        <v>DNAJC16</v>
      </c>
      <c r="B415" s="2" t="s">
        <v>188</v>
      </c>
      <c r="C415" s="2">
        <v>23341.0</v>
      </c>
      <c r="D415" s="2" t="s">
        <v>189</v>
      </c>
      <c r="E415" s="2">
        <v>14.0</v>
      </c>
      <c r="F415" s="2" t="s">
        <v>1327</v>
      </c>
      <c r="G415" s="2">
        <v>1101.0</v>
      </c>
      <c r="H415" s="2">
        <v>2.0</v>
      </c>
    </row>
    <row r="416" ht="15.75" customHeight="1">
      <c r="A416" s="2" t="str">
        <f>"DSC1"</f>
        <v>DSC1</v>
      </c>
      <c r="B416" s="2" t="s">
        <v>1058</v>
      </c>
      <c r="C416" s="2">
        <v>1823.0</v>
      </c>
      <c r="D416" s="2" t="s">
        <v>1059</v>
      </c>
      <c r="E416" s="2">
        <v>2.0</v>
      </c>
      <c r="F416" s="2" t="s">
        <v>1328</v>
      </c>
      <c r="G416" s="2">
        <v>1101.0</v>
      </c>
      <c r="H416" s="2">
        <v>124.0</v>
      </c>
    </row>
    <row r="417" ht="15.75" customHeight="1">
      <c r="A417" s="2" t="str">
        <f>"DSG1"</f>
        <v>DSG1</v>
      </c>
      <c r="B417" s="2" t="s">
        <v>194</v>
      </c>
      <c r="C417" s="2">
        <v>1828.0</v>
      </c>
      <c r="D417" s="2" t="s">
        <v>195</v>
      </c>
      <c r="E417" s="2">
        <v>6.0</v>
      </c>
      <c r="F417" s="2" t="s">
        <v>1175</v>
      </c>
      <c r="G417" s="2">
        <v>1101.0</v>
      </c>
      <c r="H417" s="2">
        <v>138.0</v>
      </c>
    </row>
    <row r="418" ht="15.75" customHeight="1">
      <c r="A418" s="2" t="str">
        <f>"DSP"</f>
        <v>DSP</v>
      </c>
      <c r="B418" s="2" t="s">
        <v>200</v>
      </c>
      <c r="C418" s="2">
        <v>1832.0</v>
      </c>
      <c r="D418" s="2" t="s">
        <v>201</v>
      </c>
      <c r="E418" s="2">
        <v>9.0</v>
      </c>
      <c r="F418" s="2" t="s">
        <v>1329</v>
      </c>
      <c r="G418" s="2">
        <v>1101.0</v>
      </c>
      <c r="H418" s="2">
        <v>136.0</v>
      </c>
    </row>
    <row r="419" ht="15.75" customHeight="1">
      <c r="A419" s="2" t="str">
        <f>"EEF1A1"</f>
        <v>EEF1A1</v>
      </c>
      <c r="B419" s="2" t="s">
        <v>1064</v>
      </c>
      <c r="C419" s="2">
        <v>1915.0</v>
      </c>
      <c r="D419" s="2" t="s">
        <v>1330</v>
      </c>
      <c r="E419" s="2">
        <v>6.0</v>
      </c>
      <c r="F419" s="2" t="s">
        <v>1331</v>
      </c>
      <c r="G419" s="2">
        <v>1101.0</v>
      </c>
      <c r="H419" s="2">
        <v>195.0</v>
      </c>
    </row>
    <row r="420" ht="15.75" customHeight="1">
      <c r="A420" s="2" t="str">
        <f>"EEF1B2"</f>
        <v>EEF1B2</v>
      </c>
      <c r="B420" s="2" t="s">
        <v>116</v>
      </c>
      <c r="C420" s="2">
        <v>1933.0</v>
      </c>
      <c r="D420" s="2" t="s">
        <v>117</v>
      </c>
      <c r="E420" s="2">
        <v>3.0</v>
      </c>
      <c r="F420" s="2" t="s">
        <v>1332</v>
      </c>
      <c r="G420" s="2">
        <v>1101.0</v>
      </c>
      <c r="H420" s="2">
        <v>37.0</v>
      </c>
    </row>
    <row r="421" ht="15.75" customHeight="1">
      <c r="A421" s="2" t="str">
        <f>"EEF1D"</f>
        <v>EEF1D</v>
      </c>
      <c r="B421" s="2" t="s">
        <v>473</v>
      </c>
      <c r="C421" s="2">
        <v>1936.0</v>
      </c>
      <c r="D421" s="2" t="s">
        <v>474</v>
      </c>
      <c r="E421" s="2">
        <v>2.0</v>
      </c>
      <c r="F421" s="2" t="s">
        <v>1333</v>
      </c>
      <c r="G421" s="2">
        <v>1101.0</v>
      </c>
      <c r="H421" s="2">
        <v>19.0</v>
      </c>
    </row>
    <row r="422" ht="15.75" customHeight="1">
      <c r="A422" s="2" t="str">
        <f>"EEF1G"</f>
        <v>EEF1G</v>
      </c>
      <c r="B422" s="2" t="s">
        <v>868</v>
      </c>
      <c r="C422" s="2">
        <v>1937.0</v>
      </c>
      <c r="D422" s="2" t="s">
        <v>869</v>
      </c>
      <c r="E422" s="2">
        <v>6.0</v>
      </c>
      <c r="F422" s="2" t="s">
        <v>92</v>
      </c>
      <c r="G422" s="2">
        <v>1101.0</v>
      </c>
      <c r="H422" s="2">
        <v>85.0</v>
      </c>
    </row>
    <row r="423" ht="15.75" customHeight="1">
      <c r="A423" s="2" t="str">
        <f>"EIF3A"</f>
        <v>EIF3A</v>
      </c>
      <c r="B423" s="2" t="s">
        <v>1068</v>
      </c>
      <c r="C423" s="2">
        <v>8661.0</v>
      </c>
      <c r="D423" s="2" t="s">
        <v>1069</v>
      </c>
      <c r="E423" s="2">
        <v>2.0</v>
      </c>
      <c r="F423" s="2" t="s">
        <v>1334</v>
      </c>
      <c r="G423" s="2">
        <v>1101.0</v>
      </c>
      <c r="H423" s="2">
        <v>6.0</v>
      </c>
    </row>
    <row r="424" ht="15.75" customHeight="1">
      <c r="A424" s="2" t="str">
        <f>"EIF4B"</f>
        <v>EIF4B</v>
      </c>
      <c r="B424" s="2" t="s">
        <v>206</v>
      </c>
      <c r="C424" s="2">
        <v>1975.0</v>
      </c>
      <c r="D424" s="2" t="s">
        <v>207</v>
      </c>
      <c r="E424" s="2">
        <v>7.0</v>
      </c>
      <c r="F424" s="2" t="s">
        <v>1335</v>
      </c>
      <c r="G424" s="2">
        <v>1101.0</v>
      </c>
      <c r="H424" s="2">
        <v>64.0</v>
      </c>
    </row>
    <row r="425" ht="15.75" customHeight="1">
      <c r="A425" s="2" t="str">
        <f>"ELOB"</f>
        <v>ELOB</v>
      </c>
      <c r="B425" s="2" t="s">
        <v>122</v>
      </c>
      <c r="C425" s="2">
        <v>6923.0</v>
      </c>
      <c r="D425" s="2" t="s">
        <v>123</v>
      </c>
      <c r="E425" s="2">
        <v>2.0</v>
      </c>
      <c r="F425" s="2" t="s">
        <v>1336</v>
      </c>
      <c r="G425" s="2">
        <v>1101.0</v>
      </c>
      <c r="H425" s="2">
        <v>21.0</v>
      </c>
    </row>
    <row r="426" ht="15.75" customHeight="1">
      <c r="A426" s="2" t="str">
        <f>"EMD"</f>
        <v>EMD</v>
      </c>
      <c r="B426" s="2" t="s">
        <v>620</v>
      </c>
      <c r="C426" s="2">
        <v>2010.0</v>
      </c>
      <c r="D426" s="2" t="s">
        <v>622</v>
      </c>
      <c r="E426" s="2">
        <v>3.0</v>
      </c>
      <c r="F426" s="2" t="s">
        <v>1337</v>
      </c>
      <c r="G426" s="2">
        <v>1101.0</v>
      </c>
      <c r="H426" s="2">
        <v>108.0</v>
      </c>
    </row>
    <row r="427" ht="15.75" customHeight="1">
      <c r="A427" s="2" t="str">
        <f>"ENO1"</f>
        <v>ENO1</v>
      </c>
      <c r="B427" s="2" t="s">
        <v>125</v>
      </c>
      <c r="C427" s="2">
        <v>2023.0</v>
      </c>
      <c r="D427" s="2" t="s">
        <v>126</v>
      </c>
      <c r="E427" s="2">
        <v>2.0</v>
      </c>
      <c r="F427" s="2" t="s">
        <v>1338</v>
      </c>
      <c r="G427" s="2">
        <v>1101.0</v>
      </c>
      <c r="H427" s="2">
        <v>78.0</v>
      </c>
    </row>
    <row r="428" ht="15.75" customHeight="1">
      <c r="A428" s="2" t="str">
        <f>"EPRS"</f>
        <v>EPRS</v>
      </c>
      <c r="B428" s="2" t="s">
        <v>1071</v>
      </c>
      <c r="C428" s="2">
        <v>2058.0</v>
      </c>
      <c r="D428" s="2" t="s">
        <v>1072</v>
      </c>
      <c r="E428" s="2">
        <v>2.0</v>
      </c>
      <c r="F428" s="2" t="s">
        <v>1339</v>
      </c>
      <c r="G428" s="2">
        <v>1101.0</v>
      </c>
      <c r="H428" s="2">
        <v>12.0</v>
      </c>
    </row>
    <row r="429" ht="15.75" customHeight="1">
      <c r="A429" s="2" t="str">
        <f>"FBXO21"</f>
        <v>FBXO21</v>
      </c>
      <c r="B429" s="2" t="s">
        <v>817</v>
      </c>
      <c r="C429" s="2">
        <v>23014.0</v>
      </c>
      <c r="D429" s="2" t="s">
        <v>818</v>
      </c>
      <c r="E429" s="2">
        <v>4.0</v>
      </c>
      <c r="F429" s="2" t="s">
        <v>1340</v>
      </c>
      <c r="G429" s="2">
        <v>1101.0</v>
      </c>
      <c r="H429" s="2">
        <v>1.0</v>
      </c>
    </row>
    <row r="430" ht="15.75" customHeight="1">
      <c r="A430" s="2" t="str">
        <f>"FBXO3"</f>
        <v>FBXO3</v>
      </c>
      <c r="B430" s="2" t="s">
        <v>212</v>
      </c>
      <c r="C430" s="2">
        <v>26273.0</v>
      </c>
      <c r="D430" s="2" t="s">
        <v>213</v>
      </c>
      <c r="E430" s="2">
        <v>10.0</v>
      </c>
      <c r="F430" s="2" t="s">
        <v>1020</v>
      </c>
      <c r="G430" s="2">
        <v>1101.0</v>
      </c>
      <c r="H430" s="2">
        <v>4.0</v>
      </c>
    </row>
    <row r="431" ht="15.75" customHeight="1">
      <c r="A431" s="2" t="str">
        <f>"FBXW11"</f>
        <v>FBXW11</v>
      </c>
      <c r="B431" s="2" t="s">
        <v>218</v>
      </c>
      <c r="C431" s="2">
        <v>23291.0</v>
      </c>
      <c r="D431" s="2" t="s">
        <v>219</v>
      </c>
      <c r="E431" s="2">
        <v>10.0</v>
      </c>
      <c r="F431" s="2" t="s">
        <v>369</v>
      </c>
      <c r="G431" s="2">
        <v>1101.0</v>
      </c>
      <c r="H431" s="2">
        <v>2.0</v>
      </c>
    </row>
    <row r="432" ht="15.75" customHeight="1">
      <c r="A432" s="2" t="str">
        <f>"FLG"</f>
        <v>FLG</v>
      </c>
      <c r="B432" s="2" t="s">
        <v>1075</v>
      </c>
      <c r="C432" s="2">
        <v>2312.0</v>
      </c>
      <c r="D432" s="2" t="s">
        <v>1076</v>
      </c>
      <c r="E432" s="2">
        <v>2.0</v>
      </c>
      <c r="F432" s="2" t="s">
        <v>1341</v>
      </c>
      <c r="G432" s="2">
        <v>1101.0</v>
      </c>
      <c r="H432" s="2">
        <v>123.0</v>
      </c>
    </row>
    <row r="433" ht="15.75" customHeight="1">
      <c r="A433" s="2" t="str">
        <f>"FLG2"</f>
        <v>FLG2</v>
      </c>
      <c r="B433" s="2" t="s">
        <v>224</v>
      </c>
      <c r="C433" s="2">
        <v>388698.0</v>
      </c>
      <c r="D433" s="2" t="s">
        <v>225</v>
      </c>
      <c r="E433" s="2">
        <v>6.0</v>
      </c>
      <c r="F433" s="2" t="s">
        <v>1342</v>
      </c>
      <c r="G433" s="2">
        <v>1101.0</v>
      </c>
      <c r="H433" s="2">
        <v>165.0</v>
      </c>
    </row>
    <row r="434" ht="15.75" customHeight="1">
      <c r="A434" s="2" t="str">
        <f>"FLNA"</f>
        <v>FLNA</v>
      </c>
      <c r="B434" s="2" t="s">
        <v>947</v>
      </c>
      <c r="C434" s="2">
        <v>2316.0</v>
      </c>
      <c r="D434" s="2" t="s">
        <v>948</v>
      </c>
      <c r="E434" s="2">
        <v>15.0</v>
      </c>
      <c r="F434" s="2" t="s">
        <v>1343</v>
      </c>
      <c r="G434" s="2">
        <v>1101.0</v>
      </c>
      <c r="H434" s="2">
        <v>17.0</v>
      </c>
    </row>
    <row r="435" ht="15.75" customHeight="1">
      <c r="A435" s="2" t="str">
        <f>"GAPDH"</f>
        <v>GAPDH</v>
      </c>
      <c r="B435" s="2" t="s">
        <v>230</v>
      </c>
      <c r="C435" s="2">
        <v>2597.0</v>
      </c>
      <c r="D435" s="2" t="s">
        <v>231</v>
      </c>
      <c r="E435" s="2">
        <v>5.0</v>
      </c>
      <c r="F435" s="2" t="s">
        <v>1344</v>
      </c>
      <c r="G435" s="2">
        <v>1101.0</v>
      </c>
      <c r="H435" s="2">
        <v>147.0</v>
      </c>
    </row>
    <row r="436" ht="15.75" customHeight="1">
      <c r="A436" s="2" t="str">
        <f>"GRPEL1"</f>
        <v>GRPEL1</v>
      </c>
      <c r="B436" s="2" t="s">
        <v>233</v>
      </c>
      <c r="C436" s="2">
        <v>80273.0</v>
      </c>
      <c r="D436" s="2" t="s">
        <v>234</v>
      </c>
      <c r="E436" s="2">
        <v>3.0</v>
      </c>
      <c r="F436" s="2" t="s">
        <v>236</v>
      </c>
      <c r="G436" s="2">
        <v>1101.0</v>
      </c>
      <c r="H436" s="2">
        <v>1.0</v>
      </c>
    </row>
    <row r="437" ht="15.75" customHeight="1">
      <c r="A437" s="2" t="str">
        <f>"HAX1"</f>
        <v>HAX1</v>
      </c>
      <c r="B437" s="2" t="s">
        <v>1081</v>
      </c>
      <c r="C437" s="2">
        <v>10456.0</v>
      </c>
      <c r="D437" s="2" t="s">
        <v>1082</v>
      </c>
      <c r="E437" s="2">
        <v>2.0</v>
      </c>
      <c r="F437" s="2" t="s">
        <v>1345</v>
      </c>
      <c r="G437" s="2">
        <v>1101.0</v>
      </c>
      <c r="H437" s="2">
        <v>84.0</v>
      </c>
    </row>
    <row r="438" ht="15.75" customHeight="1">
      <c r="A438" s="2" t="str">
        <f>"HCCS"</f>
        <v>HCCS</v>
      </c>
      <c r="B438" s="2" t="s">
        <v>239</v>
      </c>
      <c r="C438" s="2">
        <v>3052.0</v>
      </c>
      <c r="D438" s="2" t="s">
        <v>240</v>
      </c>
      <c r="E438" s="2">
        <v>15.0</v>
      </c>
      <c r="F438" s="2" t="s">
        <v>1346</v>
      </c>
      <c r="G438" s="2">
        <v>1101.0</v>
      </c>
      <c r="H438" s="2">
        <v>2.0</v>
      </c>
    </row>
    <row r="439" ht="15.75" customHeight="1">
      <c r="A439" s="2" t="s">
        <v>1084</v>
      </c>
      <c r="B439" s="2" t="s">
        <v>1085</v>
      </c>
      <c r="C439" s="2">
        <v>8359.0</v>
      </c>
      <c r="D439" s="2" t="s">
        <v>1086</v>
      </c>
      <c r="E439" s="2">
        <v>2.0</v>
      </c>
      <c r="F439" s="2" t="s">
        <v>1347</v>
      </c>
      <c r="G439" s="2">
        <v>1101.0</v>
      </c>
      <c r="H439" s="2">
        <v>82.0</v>
      </c>
    </row>
    <row r="440" ht="15.75" customHeight="1">
      <c r="A440" s="2" t="str">
        <f>"HIST2H2AC"</f>
        <v>HIST2H2AC</v>
      </c>
      <c r="B440" s="2" t="s">
        <v>1089</v>
      </c>
      <c r="C440" s="2">
        <v>8338.0</v>
      </c>
      <c r="D440" s="2" t="s">
        <v>1348</v>
      </c>
      <c r="E440" s="2">
        <v>2.0</v>
      </c>
      <c r="F440" s="2" t="s">
        <v>150</v>
      </c>
      <c r="G440" s="2">
        <v>1101.0</v>
      </c>
      <c r="H440" s="2">
        <v>0.0</v>
      </c>
    </row>
    <row r="441" ht="15.75" customHeight="1">
      <c r="A441" s="2" t="str">
        <f>"HNRNPK"</f>
        <v>HNRNPK</v>
      </c>
      <c r="B441" s="2" t="s">
        <v>627</v>
      </c>
      <c r="C441" s="2">
        <v>3190.0</v>
      </c>
      <c r="D441" s="2" t="s">
        <v>628</v>
      </c>
      <c r="E441" s="2">
        <v>3.0</v>
      </c>
      <c r="F441" s="2" t="s">
        <v>1349</v>
      </c>
      <c r="G441" s="2">
        <v>1101.0</v>
      </c>
      <c r="H441" s="2">
        <v>47.0</v>
      </c>
    </row>
    <row r="442" ht="15.75" customHeight="1">
      <c r="A442" s="2" t="str">
        <f>"HRNR"</f>
        <v>HRNR</v>
      </c>
      <c r="B442" s="2" t="s">
        <v>158</v>
      </c>
      <c r="C442" s="2">
        <v>388697.0</v>
      </c>
      <c r="D442" s="2" t="s">
        <v>159</v>
      </c>
      <c r="E442" s="2">
        <v>10.0</v>
      </c>
      <c r="F442" s="2" t="s">
        <v>1350</v>
      </c>
      <c r="G442" s="2">
        <v>1101.0</v>
      </c>
      <c r="H442" s="2">
        <v>156.0</v>
      </c>
    </row>
    <row r="443" ht="15.75" customHeight="1">
      <c r="A443" s="2" t="str">
        <f>"HSP90AA1"</f>
        <v>HSP90AA1</v>
      </c>
      <c r="B443" s="2" t="s">
        <v>245</v>
      </c>
      <c r="C443" s="2">
        <v>3320.0</v>
      </c>
      <c r="D443" s="2" t="s">
        <v>246</v>
      </c>
      <c r="E443" s="2">
        <v>12.0</v>
      </c>
      <c r="F443" s="2" t="s">
        <v>415</v>
      </c>
      <c r="G443" s="2">
        <v>1101.0</v>
      </c>
      <c r="H443" s="2">
        <v>169.0</v>
      </c>
    </row>
    <row r="444" ht="15.75" customHeight="1">
      <c r="A444" s="2" t="str">
        <f>"HSP90AB1"</f>
        <v>HSP90AB1</v>
      </c>
      <c r="B444" s="2" t="s">
        <v>934</v>
      </c>
      <c r="C444" s="2">
        <v>3326.0</v>
      </c>
      <c r="D444" s="2" t="s">
        <v>935</v>
      </c>
      <c r="E444" s="2">
        <v>7.0</v>
      </c>
      <c r="F444" s="2" t="s">
        <v>1022</v>
      </c>
      <c r="G444" s="2">
        <v>1101.0</v>
      </c>
      <c r="H444" s="2">
        <v>180.0</v>
      </c>
    </row>
    <row r="445" ht="15.75" customHeight="1">
      <c r="A445" s="2" t="str">
        <f>"HSPA1A"</f>
        <v>HSPA1A</v>
      </c>
      <c r="B445" s="2" t="s">
        <v>1016</v>
      </c>
      <c r="C445" s="2">
        <v>3303.0</v>
      </c>
      <c r="D445" s="2" t="s">
        <v>254</v>
      </c>
      <c r="E445" s="2">
        <v>59.0</v>
      </c>
      <c r="F445" s="2" t="s">
        <v>1351</v>
      </c>
      <c r="G445" s="2">
        <v>1101.0</v>
      </c>
      <c r="H445" s="2">
        <v>214.0</v>
      </c>
    </row>
    <row r="446" ht="15.75" customHeight="1">
      <c r="A446" s="2" t="str">
        <f>"HSPA1B"</f>
        <v>HSPA1B</v>
      </c>
      <c r="B446" s="2" t="s">
        <v>251</v>
      </c>
      <c r="C446" s="2">
        <v>3304.0</v>
      </c>
      <c r="D446" s="2" t="s">
        <v>252</v>
      </c>
      <c r="E446" s="2">
        <v>59.0</v>
      </c>
      <c r="F446" s="2" t="s">
        <v>1351</v>
      </c>
      <c r="G446" s="2">
        <v>1101.0</v>
      </c>
      <c r="H446" s="2">
        <v>214.0</v>
      </c>
    </row>
    <row r="447" ht="15.75" customHeight="1">
      <c r="A447" s="2" t="str">
        <f>"HSPA1L"</f>
        <v>HSPA1L</v>
      </c>
      <c r="B447" s="2" t="s">
        <v>258</v>
      </c>
      <c r="C447" s="2">
        <v>3305.0</v>
      </c>
      <c r="D447" s="2" t="s">
        <v>259</v>
      </c>
      <c r="E447" s="2">
        <v>2.0</v>
      </c>
      <c r="F447" s="2" t="s">
        <v>1283</v>
      </c>
      <c r="G447" s="2">
        <v>1101.0</v>
      </c>
      <c r="H447" s="2">
        <v>64.0</v>
      </c>
    </row>
    <row r="448" ht="15.75" customHeight="1">
      <c r="A448" s="2" t="str">
        <f>"HSPA2"</f>
        <v>HSPA2</v>
      </c>
      <c r="B448" s="2" t="s">
        <v>264</v>
      </c>
      <c r="C448" s="2">
        <v>3306.0</v>
      </c>
      <c r="D448" s="2" t="s">
        <v>265</v>
      </c>
      <c r="E448" s="2">
        <v>8.0</v>
      </c>
      <c r="F448" s="2" t="s">
        <v>1352</v>
      </c>
      <c r="G448" s="2">
        <v>1101.0</v>
      </c>
      <c r="H448" s="2">
        <v>43.0</v>
      </c>
    </row>
    <row r="449" ht="15.75" customHeight="1">
      <c r="A449" s="2" t="str">
        <f>"HSPA4"</f>
        <v>HSPA4</v>
      </c>
      <c r="B449" s="2" t="s">
        <v>268</v>
      </c>
      <c r="C449" s="2">
        <v>3308.0</v>
      </c>
      <c r="D449" s="2" t="s">
        <v>270</v>
      </c>
      <c r="E449" s="2">
        <v>40.0</v>
      </c>
      <c r="F449" s="2" t="s">
        <v>1353</v>
      </c>
      <c r="G449" s="2">
        <v>1101.0</v>
      </c>
      <c r="H449" s="2">
        <v>156.0</v>
      </c>
    </row>
    <row r="450" ht="15.75" customHeight="1">
      <c r="A450" s="2" t="str">
        <f>"HSPA4L"</f>
        <v>HSPA4L</v>
      </c>
      <c r="B450" s="2" t="s">
        <v>273</v>
      </c>
      <c r="C450" s="2">
        <v>22824.0</v>
      </c>
      <c r="D450" s="2" t="s">
        <v>274</v>
      </c>
      <c r="E450" s="2">
        <v>28.0</v>
      </c>
      <c r="F450" s="2" t="s">
        <v>1354</v>
      </c>
      <c r="G450" s="2">
        <v>1101.0</v>
      </c>
      <c r="H450" s="2">
        <v>105.0</v>
      </c>
    </row>
    <row r="451" ht="15.75" customHeight="1">
      <c r="A451" s="2" t="str">
        <f>"HSPA5"</f>
        <v>HSPA5</v>
      </c>
      <c r="B451" s="2" t="s">
        <v>279</v>
      </c>
      <c r="C451" s="2">
        <v>3309.0</v>
      </c>
      <c r="D451" s="2" t="s">
        <v>280</v>
      </c>
      <c r="E451" s="2">
        <v>50.0</v>
      </c>
      <c r="F451" s="2" t="s">
        <v>1355</v>
      </c>
      <c r="G451" s="2">
        <v>1101.0</v>
      </c>
      <c r="H451" s="2">
        <v>208.0</v>
      </c>
    </row>
    <row r="452" ht="15.75" customHeight="1">
      <c r="A452" s="2" t="str">
        <f>"HSPA6"</f>
        <v>HSPA6</v>
      </c>
      <c r="B452" s="2" t="s">
        <v>285</v>
      </c>
      <c r="C452" s="2">
        <v>3310.0</v>
      </c>
      <c r="D452" s="2" t="s">
        <v>286</v>
      </c>
      <c r="E452" s="2">
        <v>6.0</v>
      </c>
      <c r="F452" s="2" t="s">
        <v>1356</v>
      </c>
      <c r="G452" s="2">
        <v>1101.0</v>
      </c>
      <c r="H452" s="2">
        <v>19.0</v>
      </c>
    </row>
    <row r="453" ht="15.75" customHeight="1">
      <c r="A453" s="2" t="str">
        <f>"HSPA8"</f>
        <v>HSPA8</v>
      </c>
      <c r="B453" s="2" t="s">
        <v>290</v>
      </c>
      <c r="C453" s="2">
        <v>3312.0</v>
      </c>
      <c r="D453" s="2" t="s">
        <v>291</v>
      </c>
      <c r="E453" s="2">
        <v>36.0</v>
      </c>
      <c r="F453" s="2" t="s">
        <v>1357</v>
      </c>
      <c r="G453" s="2">
        <v>1101.0</v>
      </c>
      <c r="H453" s="2">
        <v>214.0</v>
      </c>
    </row>
    <row r="454" ht="15.75" customHeight="1">
      <c r="A454" s="2" t="str">
        <f>"HSPA9"</f>
        <v>HSPA9</v>
      </c>
      <c r="B454" s="2" t="s">
        <v>294</v>
      </c>
      <c r="C454" s="2">
        <v>3313.0</v>
      </c>
      <c r="D454" s="2" t="s">
        <v>297</v>
      </c>
      <c r="E454" s="2">
        <v>56.0</v>
      </c>
      <c r="F454" s="2" t="s">
        <v>1358</v>
      </c>
      <c r="G454" s="2">
        <v>1101.0</v>
      </c>
      <c r="H454" s="2">
        <v>203.0</v>
      </c>
    </row>
    <row r="455" ht="15.75" customHeight="1">
      <c r="A455" s="2" t="str">
        <f>"HSPBP1"</f>
        <v>HSPBP1</v>
      </c>
      <c r="B455" s="2" t="s">
        <v>756</v>
      </c>
      <c r="C455" s="2">
        <v>23640.0</v>
      </c>
      <c r="D455" s="2" t="s">
        <v>757</v>
      </c>
      <c r="E455" s="2">
        <v>2.0</v>
      </c>
      <c r="F455" s="2" t="s">
        <v>1359</v>
      </c>
      <c r="G455" s="2">
        <v>1101.0</v>
      </c>
      <c r="H455" s="2">
        <v>14.0</v>
      </c>
    </row>
    <row r="456" ht="15.75" customHeight="1">
      <c r="A456" s="2" t="str">
        <f>"HSPD1"</f>
        <v>HSPD1</v>
      </c>
      <c r="B456" s="2" t="s">
        <v>303</v>
      </c>
      <c r="C456" s="2">
        <v>3329.0</v>
      </c>
      <c r="D456" s="2" t="s">
        <v>304</v>
      </c>
      <c r="E456" s="2">
        <v>7.0</v>
      </c>
      <c r="F456" s="2" t="s">
        <v>456</v>
      </c>
      <c r="G456" s="2">
        <v>1101.0</v>
      </c>
      <c r="H456" s="2">
        <v>133.0</v>
      </c>
    </row>
    <row r="457" ht="15.75" customHeight="1">
      <c r="A457" s="2" t="str">
        <f>"HSPH1"</f>
        <v>HSPH1</v>
      </c>
      <c r="B457" s="2" t="s">
        <v>309</v>
      </c>
      <c r="C457" s="2">
        <v>10808.0</v>
      </c>
      <c r="D457" s="2" t="s">
        <v>311</v>
      </c>
      <c r="E457" s="2">
        <v>27.0</v>
      </c>
      <c r="F457" s="2" t="s">
        <v>1360</v>
      </c>
      <c r="G457" s="2">
        <v>1101.0</v>
      </c>
      <c r="H457" s="2">
        <v>152.0</v>
      </c>
    </row>
    <row r="458" ht="15.75" customHeight="1">
      <c r="A458" s="2" t="str">
        <f>"IFT172"</f>
        <v>IFT172</v>
      </c>
      <c r="B458" s="2" t="s">
        <v>969</v>
      </c>
      <c r="C458" s="2">
        <v>26160.0</v>
      </c>
      <c r="D458" s="2" t="s">
        <v>970</v>
      </c>
      <c r="E458" s="2">
        <v>2.0</v>
      </c>
      <c r="F458" s="2" t="s">
        <v>1361</v>
      </c>
      <c r="G458" s="2">
        <v>1101.0</v>
      </c>
      <c r="H458" s="2">
        <v>16.0</v>
      </c>
    </row>
    <row r="459" ht="15.75" customHeight="1">
      <c r="A459" s="2" t="str">
        <f>"IFT74"</f>
        <v>IFT74</v>
      </c>
      <c r="B459" s="2" t="s">
        <v>951</v>
      </c>
      <c r="C459" s="2">
        <v>80173.0</v>
      </c>
      <c r="D459" s="2" t="s">
        <v>952</v>
      </c>
      <c r="E459" s="2">
        <v>2.0</v>
      </c>
      <c r="F459" s="2" t="s">
        <v>1182</v>
      </c>
      <c r="G459" s="2">
        <v>1101.0</v>
      </c>
      <c r="H459" s="2">
        <v>21.0</v>
      </c>
    </row>
    <row r="460" ht="15.75" customHeight="1">
      <c r="A460" s="2" t="str">
        <f>"IPO7"</f>
        <v>IPO7</v>
      </c>
      <c r="B460" s="2" t="s">
        <v>1094</v>
      </c>
      <c r="C460" s="2">
        <v>10527.0</v>
      </c>
      <c r="D460" s="2" t="s">
        <v>1095</v>
      </c>
      <c r="E460" s="2">
        <v>2.0</v>
      </c>
      <c r="F460" s="2" t="s">
        <v>547</v>
      </c>
      <c r="G460" s="2">
        <v>1101.0</v>
      </c>
      <c r="H460" s="2">
        <v>16.0</v>
      </c>
    </row>
    <row r="461" ht="15.75" customHeight="1">
      <c r="A461" s="2" t="str">
        <f>"IRS4"</f>
        <v>IRS4</v>
      </c>
      <c r="B461" s="2" t="s">
        <v>317</v>
      </c>
      <c r="C461" s="2">
        <v>8471.0</v>
      </c>
      <c r="D461" s="2" t="s">
        <v>319</v>
      </c>
      <c r="E461" s="2">
        <v>17.0</v>
      </c>
      <c r="F461" s="2" t="s">
        <v>929</v>
      </c>
      <c r="G461" s="2">
        <v>1101.0</v>
      </c>
      <c r="H461" s="2">
        <v>129.0</v>
      </c>
    </row>
    <row r="462" ht="15.75" customHeight="1">
      <c r="A462" s="2" t="str">
        <f>"JUP"</f>
        <v>JUP</v>
      </c>
      <c r="B462" s="2" t="s">
        <v>1098</v>
      </c>
      <c r="C462" s="2">
        <v>3728.0</v>
      </c>
      <c r="D462" s="2" t="s">
        <v>1099</v>
      </c>
      <c r="E462" s="2">
        <v>5.0</v>
      </c>
      <c r="F462" s="2" t="s">
        <v>1362</v>
      </c>
      <c r="G462" s="2">
        <v>1101.0</v>
      </c>
      <c r="H462" s="2">
        <v>122.0</v>
      </c>
    </row>
    <row r="463" ht="15.75" customHeight="1">
      <c r="A463" s="2" t="str">
        <f>"KIF11"</f>
        <v>KIF11</v>
      </c>
      <c r="B463" s="2" t="s">
        <v>1101</v>
      </c>
      <c r="C463" s="2">
        <v>3832.0</v>
      </c>
      <c r="D463" s="2" t="s">
        <v>1103</v>
      </c>
      <c r="E463" s="2">
        <v>2.0</v>
      </c>
      <c r="F463" s="2" t="s">
        <v>1363</v>
      </c>
      <c r="G463" s="2">
        <v>1101.0</v>
      </c>
      <c r="H463" s="2">
        <v>20.0</v>
      </c>
    </row>
    <row r="464" ht="15.75" customHeight="1">
      <c r="A464" s="2" t="str">
        <f>"KLHL9"</f>
        <v>KLHL9</v>
      </c>
      <c r="B464" s="2" t="s">
        <v>900</v>
      </c>
      <c r="C464" s="2">
        <v>55958.0</v>
      </c>
      <c r="D464" s="2" t="s">
        <v>901</v>
      </c>
      <c r="E464" s="2">
        <v>8.0</v>
      </c>
      <c r="F464" s="2" t="s">
        <v>1364</v>
      </c>
      <c r="G464" s="2">
        <v>1101.0</v>
      </c>
      <c r="H464" s="2">
        <v>1.0</v>
      </c>
    </row>
    <row r="465" ht="15.75" customHeight="1">
      <c r="A465" s="2" t="str">
        <f>"KPRP"</f>
        <v>KPRP</v>
      </c>
      <c r="B465" s="2" t="s">
        <v>328</v>
      </c>
      <c r="C465" s="2">
        <v>448834.0</v>
      </c>
      <c r="D465" s="2" t="s">
        <v>331</v>
      </c>
      <c r="E465" s="2">
        <v>3.0</v>
      </c>
      <c r="F465" s="2" t="s">
        <v>1365</v>
      </c>
      <c r="G465" s="2">
        <v>1101.0</v>
      </c>
      <c r="H465" s="2">
        <v>149.0</v>
      </c>
    </row>
    <row r="466" ht="15.75" customHeight="1">
      <c r="A466" s="2" t="str">
        <f>"KRT1"</f>
        <v>KRT1</v>
      </c>
      <c r="B466" s="2" t="s">
        <v>336</v>
      </c>
      <c r="C466" s="2">
        <v>3848.0</v>
      </c>
      <c r="D466" s="2" t="s">
        <v>338</v>
      </c>
      <c r="E466" s="2">
        <v>45.0</v>
      </c>
      <c r="F466" s="2" t="s">
        <v>1366</v>
      </c>
      <c r="G466" s="2">
        <v>1101.0</v>
      </c>
      <c r="H466" s="2">
        <v>192.0</v>
      </c>
    </row>
    <row r="467" ht="15.75" customHeight="1">
      <c r="A467" s="2" t="str">
        <f>"KRT10"</f>
        <v>KRT10</v>
      </c>
      <c r="B467" s="2" t="s">
        <v>343</v>
      </c>
      <c r="C467" s="2">
        <v>3858.0</v>
      </c>
      <c r="D467" s="2" t="s">
        <v>345</v>
      </c>
      <c r="E467" s="2">
        <v>36.0</v>
      </c>
      <c r="F467" s="2" t="s">
        <v>1367</v>
      </c>
      <c r="G467" s="2">
        <v>1101.0</v>
      </c>
      <c r="H467" s="2">
        <v>191.0</v>
      </c>
    </row>
    <row r="468" ht="15.75" customHeight="1">
      <c r="A468" s="2" t="str">
        <f>"KRT14"</f>
        <v>KRT14</v>
      </c>
      <c r="B468" s="2" t="s">
        <v>352</v>
      </c>
      <c r="C468" s="2">
        <v>3861.0</v>
      </c>
      <c r="D468" s="2" t="s">
        <v>353</v>
      </c>
      <c r="E468" s="2">
        <v>20.0</v>
      </c>
      <c r="F468" s="2" t="s">
        <v>737</v>
      </c>
      <c r="G468" s="2">
        <v>1101.0</v>
      </c>
      <c r="H468" s="2">
        <v>187.0</v>
      </c>
    </row>
    <row r="469" ht="15.75" customHeight="1">
      <c r="A469" s="2" t="str">
        <f>"KRT16"</f>
        <v>KRT16</v>
      </c>
      <c r="B469" s="2" t="s">
        <v>358</v>
      </c>
      <c r="C469" s="2">
        <v>3868.0</v>
      </c>
      <c r="D469" s="2" t="s">
        <v>359</v>
      </c>
      <c r="E469" s="2">
        <v>10.0</v>
      </c>
      <c r="F469" s="2" t="s">
        <v>1368</v>
      </c>
      <c r="G469" s="2">
        <v>1101.0</v>
      </c>
      <c r="H469" s="2">
        <v>159.0</v>
      </c>
    </row>
    <row r="470" ht="15.75" customHeight="1">
      <c r="A470" s="2" t="str">
        <f>"KRT17"</f>
        <v>KRT17</v>
      </c>
      <c r="B470" s="2" t="s">
        <v>364</v>
      </c>
      <c r="C470" s="2">
        <v>3872.0</v>
      </c>
      <c r="D470" s="2" t="s">
        <v>367</v>
      </c>
      <c r="E470" s="2">
        <v>5.0</v>
      </c>
      <c r="F470" s="2" t="s">
        <v>1369</v>
      </c>
      <c r="G470" s="2">
        <v>1101.0</v>
      </c>
      <c r="H470" s="2">
        <v>143.0</v>
      </c>
    </row>
    <row r="471" ht="15.75" customHeight="1">
      <c r="A471" s="2" t="str">
        <f>"KRT2"</f>
        <v>KRT2</v>
      </c>
      <c r="B471" s="2" t="s">
        <v>374</v>
      </c>
      <c r="C471" s="2">
        <v>3849.0</v>
      </c>
      <c r="D471" s="2" t="s">
        <v>376</v>
      </c>
      <c r="E471" s="2">
        <v>46.0</v>
      </c>
      <c r="F471" s="2" t="s">
        <v>1370</v>
      </c>
      <c r="G471" s="2">
        <v>1101.0</v>
      </c>
      <c r="H471" s="2">
        <v>192.0</v>
      </c>
    </row>
    <row r="472" ht="15.75" customHeight="1">
      <c r="A472" s="2" t="str">
        <f>"KRT5"</f>
        <v>KRT5</v>
      </c>
      <c r="B472" s="2" t="s">
        <v>381</v>
      </c>
      <c r="C472" s="2">
        <v>3852.0</v>
      </c>
      <c r="D472" s="2" t="s">
        <v>383</v>
      </c>
      <c r="E472" s="2">
        <v>18.0</v>
      </c>
      <c r="F472" s="2" t="s">
        <v>910</v>
      </c>
      <c r="G472" s="2">
        <v>1101.0</v>
      </c>
      <c r="H472" s="2">
        <v>186.0</v>
      </c>
    </row>
    <row r="473" ht="15.75" customHeight="1">
      <c r="A473" s="2" t="str">
        <f>"KRT6A"</f>
        <v>KRT6A</v>
      </c>
      <c r="B473" s="2" t="s">
        <v>389</v>
      </c>
      <c r="C473" s="2">
        <v>3853.0</v>
      </c>
      <c r="D473" s="2" t="s">
        <v>391</v>
      </c>
      <c r="E473" s="2">
        <v>6.0</v>
      </c>
      <c r="F473" s="2" t="s">
        <v>1225</v>
      </c>
      <c r="G473" s="2">
        <v>1101.0</v>
      </c>
      <c r="H473" s="2">
        <v>171.0</v>
      </c>
    </row>
    <row r="474" ht="15.75" customHeight="1">
      <c r="A474" s="2" t="str">
        <f>"KRT77"</f>
        <v>KRT77</v>
      </c>
      <c r="B474" s="2" t="s">
        <v>397</v>
      </c>
      <c r="C474" s="2">
        <v>374454.0</v>
      </c>
      <c r="D474" s="2" t="s">
        <v>398</v>
      </c>
      <c r="E474" s="2">
        <v>5.0</v>
      </c>
      <c r="F474" s="2" t="s">
        <v>1371</v>
      </c>
      <c r="G474" s="2">
        <v>1101.0</v>
      </c>
      <c r="H474" s="2">
        <v>150.0</v>
      </c>
    </row>
    <row r="475" ht="15.75" customHeight="1">
      <c r="A475" s="2" t="str">
        <f>"KRT78"</f>
        <v>KRT78</v>
      </c>
      <c r="B475" s="2" t="s">
        <v>405</v>
      </c>
      <c r="C475" s="2">
        <v>196374.0</v>
      </c>
      <c r="D475" s="2" t="s">
        <v>407</v>
      </c>
      <c r="E475" s="2">
        <v>4.0</v>
      </c>
      <c r="F475" s="2" t="s">
        <v>1372</v>
      </c>
      <c r="G475" s="2">
        <v>1101.0</v>
      </c>
      <c r="H475" s="2">
        <v>104.0</v>
      </c>
    </row>
    <row r="476" ht="15.75" customHeight="1">
      <c r="A476" s="2" t="str">
        <f>"KRT80"</f>
        <v>KRT80</v>
      </c>
      <c r="B476" s="2" t="s">
        <v>1115</v>
      </c>
      <c r="C476" s="2">
        <v>144501.0</v>
      </c>
      <c r="D476" s="2" t="s">
        <v>1116</v>
      </c>
      <c r="E476" s="2">
        <v>2.0</v>
      </c>
      <c r="F476" s="2" t="s">
        <v>1373</v>
      </c>
      <c r="G476" s="2">
        <v>1101.0</v>
      </c>
      <c r="H476" s="2">
        <v>52.0</v>
      </c>
    </row>
    <row r="477" ht="15.75" customHeight="1">
      <c r="A477" s="2" t="str">
        <f>"KRT9"</f>
        <v>KRT9</v>
      </c>
      <c r="B477" s="2" t="s">
        <v>410</v>
      </c>
      <c r="C477" s="2">
        <v>3857.0</v>
      </c>
      <c r="D477" s="2" t="s">
        <v>411</v>
      </c>
      <c r="E477" s="2">
        <v>40.0</v>
      </c>
      <c r="F477" s="2" t="s">
        <v>1374</v>
      </c>
      <c r="G477" s="2">
        <v>1101.0</v>
      </c>
      <c r="H477" s="2">
        <v>192.0</v>
      </c>
    </row>
    <row r="478" ht="15.75" customHeight="1">
      <c r="A478" s="2" t="str">
        <f>"LRP1"</f>
        <v>LRP1</v>
      </c>
      <c r="B478" s="2" t="s">
        <v>982</v>
      </c>
      <c r="C478" s="2">
        <v>4035.0</v>
      </c>
      <c r="D478" s="2" t="s">
        <v>983</v>
      </c>
      <c r="E478" s="2">
        <v>21.0</v>
      </c>
      <c r="F478" s="2" t="s">
        <v>1375</v>
      </c>
      <c r="G478" s="2">
        <v>1101.0</v>
      </c>
      <c r="H478" s="2">
        <v>3.0</v>
      </c>
    </row>
    <row r="479" ht="15.75" customHeight="1">
      <c r="A479" s="2" t="str">
        <f>"LRP4"</f>
        <v>LRP4</v>
      </c>
      <c r="B479" s="2" t="s">
        <v>418</v>
      </c>
      <c r="C479" s="2">
        <v>4038.0</v>
      </c>
      <c r="D479" s="2" t="s">
        <v>420</v>
      </c>
      <c r="E479" s="2">
        <v>16.0</v>
      </c>
      <c r="F479" s="2" t="s">
        <v>1376</v>
      </c>
      <c r="G479" s="2">
        <v>1101.0</v>
      </c>
      <c r="H479" s="2">
        <v>1.0</v>
      </c>
    </row>
    <row r="480" ht="15.75" customHeight="1">
      <c r="A480" s="2" t="str">
        <f>"MAD2L1"</f>
        <v>MAD2L1</v>
      </c>
      <c r="B480" s="2" t="s">
        <v>237</v>
      </c>
      <c r="C480" s="2">
        <v>4085.0</v>
      </c>
      <c r="D480" s="2" t="s">
        <v>238</v>
      </c>
      <c r="E480" s="2">
        <v>3.0</v>
      </c>
      <c r="F480" s="2" t="s">
        <v>465</v>
      </c>
      <c r="G480" s="2">
        <v>1101.0</v>
      </c>
      <c r="H480" s="2">
        <v>86.0</v>
      </c>
    </row>
    <row r="481" ht="15.75" customHeight="1">
      <c r="A481" s="2" t="str">
        <f>"MAGED1"</f>
        <v>MAGED1</v>
      </c>
      <c r="B481" s="2" t="s">
        <v>768</v>
      </c>
      <c r="C481" s="2">
        <v>9500.0</v>
      </c>
      <c r="D481" s="2" t="s">
        <v>769</v>
      </c>
      <c r="E481" s="2">
        <v>3.0</v>
      </c>
      <c r="F481" s="2" t="s">
        <v>1377</v>
      </c>
      <c r="G481" s="2">
        <v>1101.0</v>
      </c>
      <c r="H481" s="2">
        <v>52.0</v>
      </c>
    </row>
    <row r="482" ht="15.75" customHeight="1">
      <c r="A482" s="2" t="str">
        <f>"MCCC2"</f>
        <v>MCCC2</v>
      </c>
      <c r="B482" s="2" t="s">
        <v>1121</v>
      </c>
      <c r="C482" s="2">
        <v>64087.0</v>
      </c>
      <c r="D482" s="2" t="s">
        <v>1122</v>
      </c>
      <c r="E482" s="2">
        <v>2.0</v>
      </c>
      <c r="F482" s="2" t="s">
        <v>1378</v>
      </c>
      <c r="G482" s="2">
        <v>1101.0</v>
      </c>
      <c r="H482" s="2">
        <v>16.0</v>
      </c>
    </row>
    <row r="483" ht="15.75" customHeight="1">
      <c r="A483" s="2" t="str">
        <f>"MYH9"</f>
        <v>MYH9</v>
      </c>
      <c r="B483" s="2" t="s">
        <v>648</v>
      </c>
      <c r="C483" s="2">
        <v>4627.0</v>
      </c>
      <c r="D483" s="2" t="s">
        <v>650</v>
      </c>
      <c r="E483" s="2">
        <v>4.0</v>
      </c>
      <c r="F483" s="2" t="s">
        <v>1319</v>
      </c>
      <c r="G483" s="2">
        <v>1101.0</v>
      </c>
      <c r="H483" s="2">
        <v>28.0</v>
      </c>
    </row>
    <row r="484" ht="15.75" customHeight="1">
      <c r="A484" s="2" t="str">
        <f>"NCL"</f>
        <v>NCL</v>
      </c>
      <c r="B484" s="2" t="s">
        <v>1125</v>
      </c>
      <c r="C484" s="2">
        <v>4691.0</v>
      </c>
      <c r="D484" s="2" t="s">
        <v>1126</v>
      </c>
      <c r="E484" s="2">
        <v>2.0</v>
      </c>
      <c r="F484" s="2" t="s">
        <v>1379</v>
      </c>
      <c r="G484" s="2">
        <v>1101.0</v>
      </c>
      <c r="H484" s="2">
        <v>60.0</v>
      </c>
    </row>
    <row r="485" ht="15.75" customHeight="1">
      <c r="A485" s="2" t="str">
        <f>"NDUFA4"</f>
        <v>NDUFA4</v>
      </c>
      <c r="B485" s="2" t="s">
        <v>1128</v>
      </c>
      <c r="C485" s="2">
        <v>4697.0</v>
      </c>
      <c r="D485" s="2" t="s">
        <v>1129</v>
      </c>
      <c r="E485" s="2">
        <v>2.0</v>
      </c>
      <c r="F485" s="2" t="s">
        <v>1303</v>
      </c>
      <c r="G485" s="2">
        <v>1101.0</v>
      </c>
      <c r="H485" s="2">
        <v>94.0</v>
      </c>
    </row>
    <row r="486" ht="15.75" customHeight="1">
      <c r="A486" s="2" t="str">
        <f>"NDUFS1"</f>
        <v>NDUFS1</v>
      </c>
      <c r="B486" s="2" t="s">
        <v>655</v>
      </c>
      <c r="C486" s="2">
        <v>4719.0</v>
      </c>
      <c r="D486" s="2" t="s">
        <v>656</v>
      </c>
      <c r="E486" s="2">
        <v>2.0</v>
      </c>
      <c r="F486" s="2" t="s">
        <v>1380</v>
      </c>
      <c r="G486" s="2">
        <v>1101.0</v>
      </c>
      <c r="H486" s="2">
        <v>2.0</v>
      </c>
    </row>
    <row r="487" ht="15.75" customHeight="1">
      <c r="A487" s="2" t="str">
        <f>"NISCH"</f>
        <v>NISCH</v>
      </c>
      <c r="B487" s="2" t="s">
        <v>658</v>
      </c>
      <c r="C487" s="2">
        <v>11188.0</v>
      </c>
      <c r="D487" s="2" t="s">
        <v>659</v>
      </c>
      <c r="E487" s="2">
        <v>6.0</v>
      </c>
      <c r="F487" s="2" t="s">
        <v>1381</v>
      </c>
      <c r="G487" s="2">
        <v>1101.0</v>
      </c>
      <c r="H487" s="2">
        <v>3.0</v>
      </c>
    </row>
    <row r="488" ht="15.75" customHeight="1">
      <c r="A488" s="2" t="str">
        <f>"NME2"</f>
        <v>NME2</v>
      </c>
      <c r="B488" s="2" t="s">
        <v>1131</v>
      </c>
      <c r="C488" s="2">
        <v>4831.0</v>
      </c>
      <c r="D488" s="2" t="s">
        <v>1132</v>
      </c>
      <c r="E488" s="2">
        <v>2.0</v>
      </c>
      <c r="F488" s="2" t="s">
        <v>1382</v>
      </c>
      <c r="G488" s="2">
        <v>1101.0</v>
      </c>
      <c r="H488" s="2">
        <v>72.0</v>
      </c>
    </row>
    <row r="489" ht="15.75" customHeight="1">
      <c r="A489" s="2" t="str">
        <f>"PAICS"</f>
        <v>PAICS</v>
      </c>
      <c r="B489" s="2" t="s">
        <v>772</v>
      </c>
      <c r="C489" s="2">
        <v>10606.0</v>
      </c>
      <c r="D489" s="2" t="s">
        <v>773</v>
      </c>
      <c r="E489" s="2">
        <v>4.0</v>
      </c>
      <c r="F489" s="2" t="s">
        <v>1200</v>
      </c>
      <c r="G489" s="2">
        <v>1101.0</v>
      </c>
      <c r="H489" s="2">
        <v>20.0</v>
      </c>
    </row>
    <row r="490" ht="15.75" customHeight="1">
      <c r="A490" s="2" t="str">
        <f>"PCCA"</f>
        <v>PCCA</v>
      </c>
      <c r="B490" s="2" t="s">
        <v>422</v>
      </c>
      <c r="C490" s="2">
        <v>5095.0</v>
      </c>
      <c r="D490" s="2" t="s">
        <v>424</v>
      </c>
      <c r="E490" s="2">
        <v>10.0</v>
      </c>
      <c r="F490" s="2" t="s">
        <v>770</v>
      </c>
      <c r="G490" s="2">
        <v>1101.0</v>
      </c>
      <c r="H490" s="2">
        <v>62.0</v>
      </c>
    </row>
    <row r="491" ht="15.75" customHeight="1">
      <c r="A491" s="2" t="str">
        <f>"PCCB"</f>
        <v>PCCB</v>
      </c>
      <c r="B491" s="2" t="s">
        <v>428</v>
      </c>
      <c r="C491" s="2">
        <v>5096.0</v>
      </c>
      <c r="D491" s="2" t="s">
        <v>431</v>
      </c>
      <c r="E491" s="2">
        <v>8.0</v>
      </c>
      <c r="F491" s="2" t="s">
        <v>1383</v>
      </c>
      <c r="G491" s="2">
        <v>1101.0</v>
      </c>
      <c r="H491" s="2">
        <v>69.0</v>
      </c>
    </row>
    <row r="492" ht="15.75" customHeight="1">
      <c r="A492" s="2" t="str">
        <f>"PGRMC1"</f>
        <v>PGRMC1</v>
      </c>
      <c r="B492" s="2" t="s">
        <v>779</v>
      </c>
      <c r="C492" s="2">
        <v>10857.0</v>
      </c>
      <c r="D492" s="2" t="s">
        <v>780</v>
      </c>
      <c r="E492" s="2">
        <v>2.0</v>
      </c>
      <c r="F492" s="2" t="s">
        <v>1384</v>
      </c>
      <c r="G492" s="2">
        <v>1101.0</v>
      </c>
      <c r="H492" s="2">
        <v>67.0</v>
      </c>
    </row>
    <row r="493" ht="15.75" customHeight="1">
      <c r="A493" s="2" t="str">
        <f>"PHGDH"</f>
        <v>PHGDH</v>
      </c>
      <c r="B493" s="2" t="s">
        <v>435</v>
      </c>
      <c r="C493" s="2">
        <v>26227.0</v>
      </c>
      <c r="D493" s="2" t="s">
        <v>436</v>
      </c>
      <c r="E493" s="2">
        <v>7.0</v>
      </c>
      <c r="F493" s="2" t="s">
        <v>1385</v>
      </c>
      <c r="G493" s="2">
        <v>1101.0</v>
      </c>
      <c r="H493" s="2">
        <v>118.0</v>
      </c>
    </row>
    <row r="494" ht="15.75" customHeight="1">
      <c r="A494" s="2" t="str">
        <f>"PIP"</f>
        <v>PIP</v>
      </c>
      <c r="B494" s="2" t="s">
        <v>1134</v>
      </c>
      <c r="C494" s="2">
        <v>5304.0</v>
      </c>
      <c r="D494" s="2" t="s">
        <v>1135</v>
      </c>
      <c r="E494" s="2">
        <v>3.0</v>
      </c>
      <c r="F494" s="2" t="s">
        <v>1386</v>
      </c>
      <c r="G494" s="2">
        <v>1101.0</v>
      </c>
      <c r="H494" s="2">
        <v>102.0</v>
      </c>
    </row>
    <row r="495" ht="15.75" customHeight="1">
      <c r="A495" s="2" t="str">
        <f>"PLBD2"</f>
        <v>PLBD2</v>
      </c>
      <c r="B495" s="2" t="s">
        <v>523</v>
      </c>
      <c r="C495" s="2">
        <v>196463.0</v>
      </c>
      <c r="D495" s="2" t="s">
        <v>525</v>
      </c>
      <c r="E495" s="2">
        <v>2.0</v>
      </c>
      <c r="F495" s="2" t="s">
        <v>1387</v>
      </c>
      <c r="G495" s="2">
        <v>1101.0</v>
      </c>
      <c r="H495" s="2">
        <v>1.0</v>
      </c>
    </row>
    <row r="496" ht="15.75" customHeight="1">
      <c r="A496" s="2" t="str">
        <f>"PLOD1"</f>
        <v>PLOD1</v>
      </c>
      <c r="B496" s="2" t="s">
        <v>1138</v>
      </c>
      <c r="C496" s="2">
        <v>5351.0</v>
      </c>
      <c r="D496" s="2" t="s">
        <v>1139</v>
      </c>
      <c r="E496" s="2">
        <v>2.0</v>
      </c>
      <c r="F496" s="2" t="s">
        <v>132</v>
      </c>
      <c r="G496" s="2">
        <v>1101.0</v>
      </c>
      <c r="H496" s="2">
        <v>12.0</v>
      </c>
    </row>
    <row r="497" ht="15.75" customHeight="1">
      <c r="A497" s="2" t="str">
        <f>"PPIA"</f>
        <v>PPIA</v>
      </c>
      <c r="B497" s="2" t="s">
        <v>1141</v>
      </c>
      <c r="C497" s="2">
        <v>5478.0</v>
      </c>
      <c r="D497" s="2" t="s">
        <v>1142</v>
      </c>
      <c r="E497" s="2">
        <v>2.0</v>
      </c>
      <c r="F497" s="2" t="s">
        <v>1388</v>
      </c>
      <c r="G497" s="2">
        <v>1101.0</v>
      </c>
      <c r="H497" s="2">
        <v>51.0</v>
      </c>
    </row>
    <row r="498" ht="15.75" customHeight="1">
      <c r="A498" s="2" t="str">
        <f>"PPM1B"</f>
        <v>PPM1B</v>
      </c>
      <c r="B498" s="2" t="s">
        <v>668</v>
      </c>
      <c r="C498" s="2">
        <v>5495.0</v>
      </c>
      <c r="D498" s="2" t="s">
        <v>669</v>
      </c>
      <c r="E498" s="2">
        <v>5.0</v>
      </c>
      <c r="F498" s="2" t="s">
        <v>941</v>
      </c>
      <c r="G498" s="2">
        <v>1101.0</v>
      </c>
      <c r="H498" s="2">
        <v>40.0</v>
      </c>
    </row>
    <row r="499" ht="15.75" customHeight="1">
      <c r="A499" s="2" t="str">
        <f>"PPP2CA"</f>
        <v>PPP2CA</v>
      </c>
      <c r="B499" s="2" t="s">
        <v>441</v>
      </c>
      <c r="C499" s="2">
        <v>5515.0</v>
      </c>
      <c r="D499" s="2" t="s">
        <v>442</v>
      </c>
      <c r="E499" s="2">
        <v>14.0</v>
      </c>
      <c r="F499" s="2" t="s">
        <v>1389</v>
      </c>
      <c r="G499" s="2">
        <v>1101.0</v>
      </c>
      <c r="H499" s="2">
        <v>23.0</v>
      </c>
    </row>
    <row r="500" ht="15.75" customHeight="1">
      <c r="A500" s="2" t="str">
        <f>"PPP2R1A"</f>
        <v>PPP2R1A</v>
      </c>
      <c r="B500" s="2" t="s">
        <v>447</v>
      </c>
      <c r="C500" s="2">
        <v>5518.0</v>
      </c>
      <c r="D500" s="2" t="s">
        <v>449</v>
      </c>
      <c r="E500" s="2">
        <v>25.0</v>
      </c>
      <c r="F500" s="2" t="s">
        <v>1390</v>
      </c>
      <c r="G500" s="2">
        <v>1101.0</v>
      </c>
      <c r="H500" s="2">
        <v>63.0</v>
      </c>
    </row>
    <row r="501" ht="15.75" customHeight="1">
      <c r="A501" s="2" t="str">
        <f>"PPP2R1B"</f>
        <v>PPP2R1B</v>
      </c>
      <c r="B501" s="2" t="s">
        <v>454</v>
      </c>
      <c r="C501" s="2">
        <v>5519.0</v>
      </c>
      <c r="D501" s="2" t="s">
        <v>455</v>
      </c>
      <c r="E501" s="2">
        <v>6.0</v>
      </c>
      <c r="F501" s="2" t="s">
        <v>1391</v>
      </c>
      <c r="G501" s="2">
        <v>1101.0</v>
      </c>
      <c r="H501" s="2">
        <v>7.0</v>
      </c>
    </row>
    <row r="502" ht="15.75" customHeight="1">
      <c r="A502" s="2" t="str">
        <f>"PPP2R2A"</f>
        <v>PPP2R2A</v>
      </c>
      <c r="B502" s="2" t="s">
        <v>457</v>
      </c>
      <c r="C502" s="2">
        <v>5520.0</v>
      </c>
      <c r="D502" s="2" t="s">
        <v>458</v>
      </c>
      <c r="E502" s="2">
        <v>24.0</v>
      </c>
      <c r="F502" s="2" t="s">
        <v>1392</v>
      </c>
      <c r="G502" s="2">
        <v>1101.0</v>
      </c>
      <c r="H502" s="2">
        <v>31.0</v>
      </c>
    </row>
    <row r="503" ht="15.75" customHeight="1">
      <c r="A503" s="2" t="str">
        <f>"PPP2R2D"</f>
        <v>PPP2R2D</v>
      </c>
      <c r="B503" s="2" t="s">
        <v>463</v>
      </c>
      <c r="C503" s="2">
        <v>55844.0</v>
      </c>
      <c r="D503" s="2" t="s">
        <v>464</v>
      </c>
      <c r="E503" s="2">
        <v>5.0</v>
      </c>
      <c r="F503" s="2" t="s">
        <v>1393</v>
      </c>
      <c r="G503" s="2">
        <v>1101.0</v>
      </c>
      <c r="H503" s="2">
        <v>5.0</v>
      </c>
    </row>
    <row r="504" ht="15.75" customHeight="1">
      <c r="A504" s="2" t="str">
        <f>"PPP2R5E"</f>
        <v>PPP2R5E</v>
      </c>
      <c r="B504" s="2" t="s">
        <v>1144</v>
      </c>
      <c r="C504" s="2">
        <v>5529.0</v>
      </c>
      <c r="D504" s="2" t="s">
        <v>1146</v>
      </c>
      <c r="E504" s="2">
        <v>2.0</v>
      </c>
      <c r="F504" s="2" t="s">
        <v>1394</v>
      </c>
      <c r="G504" s="2">
        <v>1101.0</v>
      </c>
      <c r="H504" s="2">
        <v>2.0</v>
      </c>
    </row>
    <row r="505" ht="15.75" customHeight="1">
      <c r="A505" s="2" t="str">
        <f>"PPP4C"</f>
        <v>PPP4C</v>
      </c>
      <c r="B505" s="2" t="s">
        <v>826</v>
      </c>
      <c r="C505" s="2">
        <v>5531.0</v>
      </c>
      <c r="D505" s="2" t="s">
        <v>827</v>
      </c>
      <c r="E505" s="2">
        <v>2.0</v>
      </c>
      <c r="F505" s="2" t="s">
        <v>1349</v>
      </c>
      <c r="G505" s="2">
        <v>1101.0</v>
      </c>
      <c r="H505" s="2">
        <v>3.0</v>
      </c>
    </row>
    <row r="506" ht="15.75" customHeight="1">
      <c r="A506" s="2" t="str">
        <f>"PRDX1"</f>
        <v>PRDX1</v>
      </c>
      <c r="B506" s="2" t="s">
        <v>467</v>
      </c>
      <c r="C506" s="2">
        <v>5052.0</v>
      </c>
      <c r="D506" s="2" t="s">
        <v>470</v>
      </c>
      <c r="E506" s="2">
        <v>5.0</v>
      </c>
      <c r="F506" s="2" t="s">
        <v>666</v>
      </c>
      <c r="G506" s="2">
        <v>1101.0</v>
      </c>
      <c r="H506" s="2">
        <v>131.0</v>
      </c>
    </row>
    <row r="507" ht="15.75" customHeight="1">
      <c r="A507" s="2" t="str">
        <f>"PRDX2"</f>
        <v>PRDX2</v>
      </c>
      <c r="B507" s="2" t="s">
        <v>536</v>
      </c>
      <c r="C507" s="2">
        <v>7001.0</v>
      </c>
      <c r="D507" s="2" t="s">
        <v>538</v>
      </c>
      <c r="E507" s="2">
        <v>3.0</v>
      </c>
      <c r="F507" s="2" t="s">
        <v>1232</v>
      </c>
      <c r="G507" s="2">
        <v>1101.0</v>
      </c>
      <c r="H507" s="2">
        <v>85.0</v>
      </c>
    </row>
    <row r="508" ht="15.75" customHeight="1">
      <c r="A508" s="2" t="str">
        <f>"PRDX3"</f>
        <v>PRDX3</v>
      </c>
      <c r="B508" s="2" t="s">
        <v>783</v>
      </c>
      <c r="C508" s="2">
        <v>10935.0</v>
      </c>
      <c r="D508" s="2" t="s">
        <v>784</v>
      </c>
      <c r="E508" s="2">
        <v>2.0</v>
      </c>
      <c r="F508" s="2" t="s">
        <v>399</v>
      </c>
      <c r="G508" s="2">
        <v>1101.0</v>
      </c>
      <c r="H508" s="2">
        <v>19.0</v>
      </c>
    </row>
    <row r="509" ht="15.75" customHeight="1">
      <c r="A509" s="2" t="str">
        <f>"PRDX4"</f>
        <v>PRDX4</v>
      </c>
      <c r="B509" s="2" t="s">
        <v>923</v>
      </c>
      <c r="C509" s="2">
        <v>10549.0</v>
      </c>
      <c r="D509" s="2" t="s">
        <v>924</v>
      </c>
      <c r="E509" s="2">
        <v>10.0</v>
      </c>
      <c r="F509" s="2" t="s">
        <v>1395</v>
      </c>
      <c r="G509" s="2">
        <v>1101.0</v>
      </c>
      <c r="H509" s="2">
        <v>68.0</v>
      </c>
    </row>
    <row r="510" ht="15.75" customHeight="1">
      <c r="A510" s="2" t="str">
        <f>"PRKDC"</f>
        <v>PRKDC</v>
      </c>
      <c r="B510" s="2" t="s">
        <v>1148</v>
      </c>
      <c r="C510" s="2">
        <v>5591.0</v>
      </c>
      <c r="D510" s="2" t="s">
        <v>1149</v>
      </c>
      <c r="E510" s="2">
        <v>7.0</v>
      </c>
      <c r="F510" s="2" t="s">
        <v>1396</v>
      </c>
      <c r="G510" s="2">
        <v>1101.0</v>
      </c>
      <c r="H510" s="2">
        <v>103.0</v>
      </c>
    </row>
    <row r="511" ht="15.75" customHeight="1">
      <c r="A511" s="2" t="str">
        <f>"PRMT5"</f>
        <v>PRMT5</v>
      </c>
      <c r="B511" s="2" t="s">
        <v>475</v>
      </c>
      <c r="C511" s="2">
        <v>10419.0</v>
      </c>
      <c r="D511" s="2" t="s">
        <v>476</v>
      </c>
      <c r="E511" s="2">
        <v>19.0</v>
      </c>
      <c r="F511" s="2" t="s">
        <v>1397</v>
      </c>
      <c r="G511" s="2">
        <v>1101.0</v>
      </c>
      <c r="H511" s="2">
        <v>162.0</v>
      </c>
    </row>
    <row r="512" ht="15.75" customHeight="1">
      <c r="A512" s="2" t="str">
        <f>"PRPF31"</f>
        <v>PRPF31</v>
      </c>
      <c r="B512" s="2" t="s">
        <v>829</v>
      </c>
      <c r="C512" s="2">
        <v>26121.0</v>
      </c>
      <c r="D512" s="2" t="s">
        <v>831</v>
      </c>
      <c r="E512" s="2">
        <v>3.0</v>
      </c>
      <c r="F512" s="2" t="s">
        <v>1398</v>
      </c>
      <c r="G512" s="2">
        <v>1101.0</v>
      </c>
      <c r="H512" s="2">
        <v>17.0</v>
      </c>
    </row>
    <row r="513" ht="15.75" customHeight="1">
      <c r="A513" s="2" t="str">
        <f>"PSMC3"</f>
        <v>PSMC3</v>
      </c>
      <c r="B513" s="2" t="s">
        <v>676</v>
      </c>
      <c r="C513" s="2">
        <v>5702.0</v>
      </c>
      <c r="D513" s="2" t="s">
        <v>677</v>
      </c>
      <c r="E513" s="2">
        <v>2.0</v>
      </c>
      <c r="F513" s="2" t="s">
        <v>1399</v>
      </c>
      <c r="G513" s="2">
        <v>1101.0</v>
      </c>
      <c r="H513" s="2">
        <v>43.0</v>
      </c>
    </row>
    <row r="514" ht="15.75" customHeight="1">
      <c r="A514" s="2" t="str">
        <f>"PSMD1"</f>
        <v>PSMD1</v>
      </c>
      <c r="B514" s="2" t="s">
        <v>312</v>
      </c>
      <c r="C514" s="2">
        <v>5707.0</v>
      </c>
      <c r="D514" s="2" t="s">
        <v>313</v>
      </c>
      <c r="E514" s="2">
        <v>3.0</v>
      </c>
      <c r="F514" s="2" t="s">
        <v>1222</v>
      </c>
      <c r="G514" s="2">
        <v>1101.0</v>
      </c>
      <c r="H514" s="2">
        <v>38.0</v>
      </c>
    </row>
    <row r="515" ht="15.75" customHeight="1">
      <c r="A515" s="2" t="str">
        <f>"PSMD11"</f>
        <v>PSMD11</v>
      </c>
      <c r="B515" s="2" t="s">
        <v>552</v>
      </c>
      <c r="C515" s="2">
        <v>5717.0</v>
      </c>
      <c r="D515" s="2" t="s">
        <v>553</v>
      </c>
      <c r="E515" s="2">
        <v>5.0</v>
      </c>
      <c r="F515" s="2" t="s">
        <v>1371</v>
      </c>
      <c r="G515" s="2">
        <v>1101.0</v>
      </c>
      <c r="H515" s="2">
        <v>27.0</v>
      </c>
    </row>
    <row r="516" ht="15.75" customHeight="1">
      <c r="A516" s="2" t="str">
        <f>"PSMD13"</f>
        <v>PSMD13</v>
      </c>
      <c r="B516" s="2" t="s">
        <v>316</v>
      </c>
      <c r="C516" s="2">
        <v>5719.0</v>
      </c>
      <c r="D516" s="2" t="s">
        <v>318</v>
      </c>
      <c r="E516" s="2">
        <v>2.0</v>
      </c>
      <c r="F516" s="2" t="s">
        <v>1400</v>
      </c>
      <c r="G516" s="2">
        <v>1101.0</v>
      </c>
      <c r="H516" s="2">
        <v>33.0</v>
      </c>
    </row>
    <row r="517" ht="15.75" customHeight="1">
      <c r="A517" s="2" t="str">
        <f>"PSMD14"</f>
        <v>PSMD14</v>
      </c>
      <c r="B517" s="2" t="s">
        <v>322</v>
      </c>
      <c r="C517" s="2">
        <v>10213.0</v>
      </c>
      <c r="D517" s="2" t="s">
        <v>323</v>
      </c>
      <c r="E517" s="2">
        <v>2.0</v>
      </c>
      <c r="F517" s="2" t="s">
        <v>1242</v>
      </c>
      <c r="G517" s="2">
        <v>1101.0</v>
      </c>
      <c r="H517" s="2">
        <v>7.0</v>
      </c>
    </row>
    <row r="518" ht="15.75" customHeight="1">
      <c r="A518" s="2" t="str">
        <f>"PSMD2"</f>
        <v>PSMD2</v>
      </c>
      <c r="B518" s="2" t="s">
        <v>326</v>
      </c>
      <c r="C518" s="2">
        <v>5708.0</v>
      </c>
      <c r="D518" s="2" t="s">
        <v>327</v>
      </c>
      <c r="E518" s="2">
        <v>5.0</v>
      </c>
      <c r="F518" s="2" t="s">
        <v>1252</v>
      </c>
      <c r="G518" s="2">
        <v>1101.0</v>
      </c>
      <c r="H518" s="2">
        <v>53.0</v>
      </c>
    </row>
    <row r="519" ht="15.75" customHeight="1">
      <c r="A519" s="2" t="str">
        <f>"PSMD3"</f>
        <v>PSMD3</v>
      </c>
      <c r="B519" s="2" t="s">
        <v>330</v>
      </c>
      <c r="C519" s="2">
        <v>5709.0</v>
      </c>
      <c r="D519" s="2" t="s">
        <v>332</v>
      </c>
      <c r="E519" s="2">
        <v>3.0</v>
      </c>
      <c r="F519" s="2" t="s">
        <v>1096</v>
      </c>
      <c r="G519" s="2">
        <v>1101.0</v>
      </c>
      <c r="H519" s="2">
        <v>70.0</v>
      </c>
    </row>
    <row r="520" ht="15.75" customHeight="1">
      <c r="A520" s="2" t="str">
        <f>"PSMD4"</f>
        <v>PSMD4</v>
      </c>
      <c r="B520" s="2" t="s">
        <v>1152</v>
      </c>
      <c r="C520" s="2">
        <v>5710.0</v>
      </c>
      <c r="D520" s="2" t="s">
        <v>1153</v>
      </c>
      <c r="E520" s="2">
        <v>2.0</v>
      </c>
      <c r="F520" s="2" t="s">
        <v>1401</v>
      </c>
      <c r="G520" s="2">
        <v>1101.0</v>
      </c>
      <c r="H520" s="2">
        <v>16.0</v>
      </c>
    </row>
    <row r="521" ht="15.75" customHeight="1">
      <c r="A521" s="2" t="str">
        <f>"PSMD6"</f>
        <v>PSMD6</v>
      </c>
      <c r="B521" s="2" t="s">
        <v>1156</v>
      </c>
      <c r="C521" s="2">
        <v>9861.0</v>
      </c>
      <c r="D521" s="2" t="s">
        <v>1157</v>
      </c>
      <c r="E521" s="2">
        <v>2.0</v>
      </c>
      <c r="F521" s="2" t="s">
        <v>1377</v>
      </c>
      <c r="G521" s="2">
        <v>1101.0</v>
      </c>
      <c r="H521" s="2">
        <v>22.0</v>
      </c>
    </row>
    <row r="522" ht="15.75" customHeight="1">
      <c r="A522" s="2" t="str">
        <f>"PSMD8"</f>
        <v>PSMD8</v>
      </c>
      <c r="B522" s="2" t="s">
        <v>341</v>
      </c>
      <c r="C522" s="2">
        <v>5714.0</v>
      </c>
      <c r="D522" s="2" t="s">
        <v>342</v>
      </c>
      <c r="E522" s="2">
        <v>2.0</v>
      </c>
      <c r="F522" s="2" t="s">
        <v>1245</v>
      </c>
      <c r="G522" s="2">
        <v>1101.0</v>
      </c>
      <c r="H522" s="2">
        <v>15.0</v>
      </c>
    </row>
    <row r="523" ht="15.75" customHeight="1">
      <c r="A523" s="2" t="str">
        <f>"PYCR3"</f>
        <v>PYCR3</v>
      </c>
      <c r="B523" s="2" t="s">
        <v>786</v>
      </c>
      <c r="C523" s="2">
        <v>65263.0</v>
      </c>
      <c r="D523" s="2" t="s">
        <v>788</v>
      </c>
      <c r="E523" s="2">
        <v>3.0</v>
      </c>
      <c r="F523" s="2" t="s">
        <v>749</v>
      </c>
      <c r="G523" s="2">
        <v>1101.0</v>
      </c>
      <c r="H523" s="2">
        <v>3.0</v>
      </c>
    </row>
    <row r="524" ht="15.75" customHeight="1">
      <c r="A524" s="2" t="str">
        <f>"PZP"</f>
        <v>PZP</v>
      </c>
      <c r="B524" s="2" t="s">
        <v>1159</v>
      </c>
      <c r="C524" s="2">
        <v>5858.0</v>
      </c>
      <c r="D524" s="2" t="s">
        <v>1160</v>
      </c>
      <c r="E524" s="2">
        <v>2.0</v>
      </c>
      <c r="F524" s="2" t="s">
        <v>1402</v>
      </c>
      <c r="G524" s="2">
        <v>1101.0</v>
      </c>
      <c r="H524" s="2">
        <v>2.0</v>
      </c>
    </row>
    <row r="525" ht="15.75" customHeight="1">
      <c r="A525" s="2" t="str">
        <f>"RANBP9"</f>
        <v>RANBP9</v>
      </c>
      <c r="B525" s="2" t="s">
        <v>790</v>
      </c>
      <c r="C525" s="2">
        <v>10048.0</v>
      </c>
      <c r="D525" s="2" t="s">
        <v>791</v>
      </c>
      <c r="E525" s="2">
        <v>4.0</v>
      </c>
      <c r="F525" s="2" t="s">
        <v>774</v>
      </c>
      <c r="G525" s="2">
        <v>1101.0</v>
      </c>
      <c r="H525" s="2">
        <v>13.0</v>
      </c>
    </row>
    <row r="526" ht="15.75" customHeight="1">
      <c r="A526" s="2" t="str">
        <f>"RBM10"</f>
        <v>RBM10</v>
      </c>
      <c r="B526" s="2" t="s">
        <v>1163</v>
      </c>
      <c r="C526" s="2">
        <v>8241.0</v>
      </c>
      <c r="D526" s="2" t="s">
        <v>1164</v>
      </c>
      <c r="E526" s="2">
        <v>5.0</v>
      </c>
      <c r="F526" s="2" t="s">
        <v>842</v>
      </c>
      <c r="G526" s="2">
        <v>1101.0</v>
      </c>
      <c r="H526" s="2">
        <v>20.0</v>
      </c>
    </row>
    <row r="527" ht="15.75" customHeight="1">
      <c r="A527" s="2" t="str">
        <f>"REEP3"</f>
        <v>REEP3</v>
      </c>
      <c r="B527" s="2" t="s">
        <v>1167</v>
      </c>
      <c r="C527" s="2">
        <v>221035.0</v>
      </c>
      <c r="D527" s="2" t="s">
        <v>1168</v>
      </c>
      <c r="E527" s="2">
        <v>2.0</v>
      </c>
      <c r="F527" s="2" t="s">
        <v>1398</v>
      </c>
      <c r="G527" s="2">
        <v>1101.0</v>
      </c>
      <c r="H527" s="2">
        <v>1.0</v>
      </c>
    </row>
    <row r="528" ht="15.75" customHeight="1">
      <c r="A528" s="2" t="str">
        <f>"RPN1"</f>
        <v>RPN1</v>
      </c>
      <c r="B528" s="2" t="s">
        <v>686</v>
      </c>
      <c r="C528" s="2">
        <v>6184.0</v>
      </c>
      <c r="D528" s="2" t="s">
        <v>687</v>
      </c>
      <c r="E528" s="2">
        <v>5.0</v>
      </c>
      <c r="F528" s="2" t="s">
        <v>1240</v>
      </c>
      <c r="G528" s="2">
        <v>1101.0</v>
      </c>
      <c r="H528" s="2">
        <v>77.0</v>
      </c>
    </row>
    <row r="529" ht="15.75" customHeight="1">
      <c r="A529" s="2" t="str">
        <f>"RUVBL1"</f>
        <v>RUVBL1</v>
      </c>
      <c r="B529" s="2" t="s">
        <v>482</v>
      </c>
      <c r="C529" s="2">
        <v>8607.0</v>
      </c>
      <c r="D529" s="2" t="s">
        <v>485</v>
      </c>
      <c r="E529" s="2">
        <v>17.0</v>
      </c>
      <c r="F529" s="2" t="s">
        <v>1403</v>
      </c>
      <c r="G529" s="2">
        <v>1101.0</v>
      </c>
      <c r="H529" s="2">
        <v>140.0</v>
      </c>
    </row>
    <row r="530" ht="15.75" customHeight="1">
      <c r="A530" s="2" t="str">
        <f>"RUVBL2"</f>
        <v>RUVBL2</v>
      </c>
      <c r="B530" s="2" t="s">
        <v>490</v>
      </c>
      <c r="C530" s="2">
        <v>10856.0</v>
      </c>
      <c r="D530" s="2" t="s">
        <v>491</v>
      </c>
      <c r="E530" s="2">
        <v>16.0</v>
      </c>
      <c r="F530" s="2" t="s">
        <v>1404</v>
      </c>
      <c r="G530" s="2">
        <v>1101.0</v>
      </c>
      <c r="H530" s="2">
        <v>139.0</v>
      </c>
    </row>
    <row r="531" ht="15.75" customHeight="1">
      <c r="A531" s="2" t="str">
        <f>"S100A9"</f>
        <v>S100A9</v>
      </c>
      <c r="B531" s="2" t="s">
        <v>1171</v>
      </c>
      <c r="C531" s="2">
        <v>6280.0</v>
      </c>
      <c r="D531" s="2" t="s">
        <v>1172</v>
      </c>
      <c r="E531" s="2">
        <v>2.0</v>
      </c>
      <c r="F531" s="2" t="s">
        <v>1105</v>
      </c>
      <c r="G531" s="2">
        <v>1101.0</v>
      </c>
      <c r="H531" s="2">
        <v>84.0</v>
      </c>
    </row>
    <row r="532" ht="15.75" customHeight="1">
      <c r="A532" s="2" t="str">
        <f>"SCO1"</f>
        <v>SCO1</v>
      </c>
      <c r="B532" s="2" t="s">
        <v>563</v>
      </c>
      <c r="C532" s="2">
        <v>6341.0</v>
      </c>
      <c r="D532" s="2" t="s">
        <v>564</v>
      </c>
      <c r="E532" s="2">
        <v>2.0</v>
      </c>
      <c r="F532" s="2" t="s">
        <v>1405</v>
      </c>
      <c r="G532" s="2">
        <v>1101.0</v>
      </c>
      <c r="H532" s="2">
        <v>4.0</v>
      </c>
    </row>
    <row r="533" ht="15.75" customHeight="1">
      <c r="A533" s="2" t="str">
        <f>"SF3B3"</f>
        <v>SF3B3</v>
      </c>
      <c r="B533" s="2" t="s">
        <v>505</v>
      </c>
      <c r="C533" s="2">
        <v>23450.0</v>
      </c>
      <c r="D533" s="2" t="s">
        <v>506</v>
      </c>
      <c r="E533" s="2">
        <v>13.0</v>
      </c>
      <c r="F533" s="2" t="s">
        <v>1266</v>
      </c>
      <c r="G533" s="2">
        <v>1101.0</v>
      </c>
      <c r="H533" s="2">
        <v>38.0</v>
      </c>
    </row>
    <row r="534" ht="15.75" customHeight="1">
      <c r="A534" s="2" t="str">
        <f>"SKP1"</f>
        <v>SKP1</v>
      </c>
      <c r="B534" s="2" t="s">
        <v>510</v>
      </c>
      <c r="C534" s="2">
        <v>6500.0</v>
      </c>
      <c r="D534" s="2" t="s">
        <v>512</v>
      </c>
      <c r="E534" s="2">
        <v>6.0</v>
      </c>
      <c r="F534" s="2" t="s">
        <v>1406</v>
      </c>
      <c r="G534" s="2">
        <v>1101.0</v>
      </c>
      <c r="H534" s="2">
        <v>19.0</v>
      </c>
    </row>
    <row r="535" ht="15.75" customHeight="1">
      <c r="A535" s="2" t="str">
        <f>"SLC25A3"</f>
        <v>SLC25A3</v>
      </c>
      <c r="B535" s="2" t="s">
        <v>356</v>
      </c>
      <c r="C535" s="2">
        <v>5250.0</v>
      </c>
      <c r="D535" s="2" t="s">
        <v>357</v>
      </c>
      <c r="E535" s="2">
        <v>3.0</v>
      </c>
      <c r="F535" s="2" t="s">
        <v>1407</v>
      </c>
      <c r="G535" s="2">
        <v>1101.0</v>
      </c>
      <c r="H535" s="2">
        <v>154.0</v>
      </c>
    </row>
    <row r="536" ht="15.75" customHeight="1">
      <c r="A536" s="2" t="str">
        <f>"SNURF"</f>
        <v>SNURF</v>
      </c>
      <c r="B536" s="2" t="s">
        <v>1408</v>
      </c>
      <c r="C536" s="2">
        <v>8926.0</v>
      </c>
      <c r="D536" s="2" t="s">
        <v>1178</v>
      </c>
      <c r="E536" s="2">
        <v>2.0</v>
      </c>
      <c r="F536" s="2" t="s">
        <v>920</v>
      </c>
      <c r="G536" s="2">
        <v>1101.0</v>
      </c>
      <c r="H536" s="2">
        <v>0.0</v>
      </c>
    </row>
    <row r="537" ht="15.75" customHeight="1">
      <c r="A537" s="2" t="str">
        <f>"SORL1"</f>
        <v>SORL1</v>
      </c>
      <c r="B537" s="2" t="s">
        <v>961</v>
      </c>
      <c r="C537" s="2">
        <v>6653.0</v>
      </c>
      <c r="D537" s="2" t="s">
        <v>962</v>
      </c>
      <c r="E537" s="2">
        <v>7.0</v>
      </c>
      <c r="F537" s="2" t="s">
        <v>1409</v>
      </c>
      <c r="G537" s="2">
        <v>1101.0</v>
      </c>
      <c r="H537" s="2">
        <v>1.0</v>
      </c>
    </row>
    <row r="538" ht="15.75" customHeight="1">
      <c r="A538" s="2" t="str">
        <f>"SORT1"</f>
        <v>SORT1</v>
      </c>
      <c r="B538" s="2" t="s">
        <v>516</v>
      </c>
      <c r="C538" s="2">
        <v>6272.0</v>
      </c>
      <c r="D538" s="2" t="s">
        <v>517</v>
      </c>
      <c r="E538" s="2">
        <v>2.0</v>
      </c>
      <c r="F538" s="2" t="s">
        <v>1363</v>
      </c>
      <c r="G538" s="2">
        <v>1101.0</v>
      </c>
      <c r="H538" s="2">
        <v>21.0</v>
      </c>
    </row>
    <row r="539" ht="15.75" customHeight="1">
      <c r="A539" s="2" t="str">
        <f>"STUB1"</f>
        <v>STUB1</v>
      </c>
      <c r="B539" s="2" t="s">
        <v>529</v>
      </c>
      <c r="C539" s="2">
        <v>10273.0</v>
      </c>
      <c r="D539" s="2" t="s">
        <v>530</v>
      </c>
      <c r="E539" s="2">
        <v>6.0</v>
      </c>
      <c r="F539" s="2" t="s">
        <v>471</v>
      </c>
      <c r="G539" s="2">
        <v>1101.0</v>
      </c>
      <c r="H539" s="2">
        <v>58.0</v>
      </c>
    </row>
    <row r="540" ht="15.75" customHeight="1">
      <c r="A540" s="2" t="str">
        <f>"TAB1"</f>
        <v>TAB1</v>
      </c>
      <c r="B540" s="2" t="s">
        <v>366</v>
      </c>
      <c r="C540" s="2">
        <v>10454.0</v>
      </c>
      <c r="D540" s="2" t="s">
        <v>368</v>
      </c>
      <c r="E540" s="2">
        <v>2.0</v>
      </c>
      <c r="F540" s="2" t="s">
        <v>1410</v>
      </c>
      <c r="G540" s="2">
        <v>1101.0</v>
      </c>
      <c r="H540" s="2">
        <v>4.0</v>
      </c>
    </row>
    <row r="541" ht="15.75" customHeight="1">
      <c r="A541" s="2" t="str">
        <f>"TBC1D10C"</f>
        <v>TBC1D10C</v>
      </c>
      <c r="B541" s="2" t="s">
        <v>371</v>
      </c>
      <c r="C541" s="2">
        <v>374403.0</v>
      </c>
      <c r="D541" s="2" t="s">
        <v>372</v>
      </c>
      <c r="E541" s="2">
        <v>2.0</v>
      </c>
      <c r="F541" s="2" t="s">
        <v>537</v>
      </c>
      <c r="G541" s="2">
        <v>1101.0</v>
      </c>
      <c r="H541" s="2">
        <v>0.0</v>
      </c>
    </row>
    <row r="542" ht="15.75" customHeight="1">
      <c r="A542" s="2" t="str">
        <f>"TCP1"</f>
        <v>TCP1</v>
      </c>
      <c r="B542" s="2" t="s">
        <v>539</v>
      </c>
      <c r="C542" s="2">
        <v>6950.0</v>
      </c>
      <c r="D542" s="2" t="s">
        <v>540</v>
      </c>
      <c r="E542" s="2">
        <v>12.0</v>
      </c>
      <c r="F542" s="2" t="s">
        <v>1369</v>
      </c>
      <c r="G542" s="2">
        <v>1101.0</v>
      </c>
      <c r="H542" s="2">
        <v>143.0</v>
      </c>
    </row>
    <row r="543" ht="15.75" customHeight="1">
      <c r="A543" s="2" t="str">
        <f>"TGM3"</f>
        <v>TGM3</v>
      </c>
      <c r="B543" s="2" t="s">
        <v>545</v>
      </c>
      <c r="C543" s="2">
        <v>7053.0</v>
      </c>
      <c r="D543" s="2" t="s">
        <v>546</v>
      </c>
      <c r="E543" s="2">
        <v>4.0</v>
      </c>
      <c r="F543" s="2" t="s">
        <v>1411</v>
      </c>
      <c r="G543" s="2">
        <v>1101.0</v>
      </c>
      <c r="H543" s="2">
        <v>107.0</v>
      </c>
    </row>
    <row r="544" ht="15.75" customHeight="1">
      <c r="A544" s="2" t="str">
        <f>"TIMM50"</f>
        <v>TIMM50</v>
      </c>
      <c r="B544" s="2" t="s">
        <v>375</v>
      </c>
      <c r="C544" s="2">
        <v>92609.0</v>
      </c>
      <c r="D544" s="2" t="s">
        <v>377</v>
      </c>
      <c r="E544" s="2">
        <v>2.0</v>
      </c>
      <c r="F544" s="2" t="s">
        <v>1261</v>
      </c>
      <c r="G544" s="2">
        <v>1101.0</v>
      </c>
      <c r="H544" s="2">
        <v>99.0</v>
      </c>
    </row>
    <row r="545" ht="15.75" customHeight="1">
      <c r="A545" s="2" t="str">
        <f>"TOGARAM1"</f>
        <v>TOGARAM1</v>
      </c>
      <c r="B545" s="2" t="s">
        <v>554</v>
      </c>
      <c r="C545" s="2">
        <v>23116.0</v>
      </c>
      <c r="D545" s="2" t="s">
        <v>555</v>
      </c>
      <c r="E545" s="2">
        <v>183.0</v>
      </c>
      <c r="F545" s="2" t="s">
        <v>1412</v>
      </c>
      <c r="G545" s="2">
        <v>1101.0</v>
      </c>
      <c r="H545" s="2">
        <v>0.0</v>
      </c>
    </row>
    <row r="546" ht="15.75" customHeight="1">
      <c r="A546" s="2" t="str">
        <f>"TRIM28"</f>
        <v>TRIM28</v>
      </c>
      <c r="B546" s="2" t="s">
        <v>380</v>
      </c>
      <c r="C546" s="2">
        <v>10155.0</v>
      </c>
      <c r="D546" s="2" t="s">
        <v>382</v>
      </c>
      <c r="E546" s="2">
        <v>2.0</v>
      </c>
      <c r="F546" s="2" t="s">
        <v>1265</v>
      </c>
      <c r="G546" s="2">
        <v>1101.0</v>
      </c>
      <c r="H546" s="2">
        <v>30.0</v>
      </c>
    </row>
    <row r="547" ht="15.75" customHeight="1">
      <c r="A547" s="2" t="str">
        <f>"TUBA1A"</f>
        <v>TUBA1A</v>
      </c>
      <c r="B547" s="2" t="s">
        <v>1184</v>
      </c>
      <c r="C547" s="2">
        <v>7846.0</v>
      </c>
      <c r="D547" s="2" t="s">
        <v>1185</v>
      </c>
      <c r="E547" s="2">
        <v>13.0</v>
      </c>
      <c r="F547" s="2" t="s">
        <v>1413</v>
      </c>
      <c r="G547" s="2">
        <v>1101.0</v>
      </c>
      <c r="H547" s="2">
        <v>67.0</v>
      </c>
    </row>
    <row r="548" ht="15.75" customHeight="1">
      <c r="A548" s="2" t="str">
        <f>"TUBB"</f>
        <v>TUBB</v>
      </c>
      <c r="B548" s="2" t="s">
        <v>571</v>
      </c>
      <c r="C548" s="2">
        <v>203068.0</v>
      </c>
      <c r="D548" s="2" t="s">
        <v>573</v>
      </c>
      <c r="E548" s="2">
        <v>4.0</v>
      </c>
      <c r="F548" s="2" t="s">
        <v>1414</v>
      </c>
      <c r="G548" s="2">
        <v>1101.0</v>
      </c>
      <c r="H548" s="2">
        <v>205.0</v>
      </c>
    </row>
    <row r="549" ht="15.75" customHeight="1">
      <c r="A549" s="2" t="str">
        <f>"TUBB4A"</f>
        <v>TUBB4A</v>
      </c>
      <c r="B549" s="2" t="s">
        <v>1188</v>
      </c>
      <c r="C549" s="2">
        <v>10382.0</v>
      </c>
      <c r="D549" s="2" t="s">
        <v>1190</v>
      </c>
      <c r="E549" s="2">
        <v>2.0</v>
      </c>
      <c r="F549" s="2" t="s">
        <v>1415</v>
      </c>
      <c r="G549" s="2">
        <v>1101.0</v>
      </c>
      <c r="H549" s="2">
        <v>90.0</v>
      </c>
    </row>
    <row r="550" ht="15.75" customHeight="1">
      <c r="A550" s="2" t="str">
        <f>"TUBB4B"</f>
        <v>TUBB4B</v>
      </c>
      <c r="B550" s="2" t="s">
        <v>583</v>
      </c>
      <c r="C550" s="2">
        <v>10383.0</v>
      </c>
      <c r="D550" s="2" t="s">
        <v>585</v>
      </c>
      <c r="E550" s="2">
        <v>17.0</v>
      </c>
      <c r="F550" s="2" t="s">
        <v>1416</v>
      </c>
      <c r="G550" s="2">
        <v>1101.0</v>
      </c>
      <c r="H550" s="2">
        <v>163.0</v>
      </c>
    </row>
    <row r="551" ht="15.75" customHeight="1">
      <c r="A551" s="2" t="str">
        <f>"TUBB6"</f>
        <v>TUBB6</v>
      </c>
      <c r="B551" s="2" t="s">
        <v>1193</v>
      </c>
      <c r="C551" s="2">
        <v>84617.0</v>
      </c>
      <c r="D551" s="2" t="s">
        <v>1194</v>
      </c>
      <c r="E551" s="2">
        <v>2.0</v>
      </c>
      <c r="F551" s="2" t="s">
        <v>1417</v>
      </c>
      <c r="G551" s="2">
        <v>1101.0</v>
      </c>
      <c r="H551" s="2">
        <v>81.0</v>
      </c>
    </row>
    <row r="552" ht="15.75" customHeight="1">
      <c r="A552" s="2" t="str">
        <f>"TUFM"</f>
        <v>TUFM</v>
      </c>
      <c r="B552" s="2" t="s">
        <v>1198</v>
      </c>
      <c r="C552" s="2">
        <v>7284.0</v>
      </c>
      <c r="D552" s="2" t="s">
        <v>1199</v>
      </c>
      <c r="E552" s="2">
        <v>2.0</v>
      </c>
      <c r="F552" s="2" t="s">
        <v>1418</v>
      </c>
      <c r="G552" s="2">
        <v>1101.0</v>
      </c>
      <c r="H552" s="2">
        <v>13.0</v>
      </c>
    </row>
    <row r="553" ht="15.75" customHeight="1">
      <c r="A553" s="2" t="str">
        <f>"TXN"</f>
        <v>TXN</v>
      </c>
      <c r="B553" s="2" t="s">
        <v>593</v>
      </c>
      <c r="C553" s="2">
        <v>7295.0</v>
      </c>
      <c r="D553" s="2" t="s">
        <v>596</v>
      </c>
      <c r="E553" s="2">
        <v>2.0</v>
      </c>
      <c r="F553" s="2" t="s">
        <v>1136</v>
      </c>
      <c r="G553" s="2">
        <v>1101.0</v>
      </c>
      <c r="H553" s="2">
        <v>106.0</v>
      </c>
    </row>
    <row r="554" ht="15.75" customHeight="1">
      <c r="A554" s="2" t="str">
        <f>"UBA52"</f>
        <v>UBA52</v>
      </c>
      <c r="B554" s="2" t="s">
        <v>579</v>
      </c>
      <c r="C554" s="2">
        <v>7311.0</v>
      </c>
      <c r="D554" s="2" t="s">
        <v>580</v>
      </c>
      <c r="E554" s="2">
        <v>3.0</v>
      </c>
      <c r="F554" s="2" t="s">
        <v>609</v>
      </c>
      <c r="G554" s="2">
        <v>1101.0</v>
      </c>
      <c r="H554" s="2">
        <v>146.0</v>
      </c>
    </row>
    <row r="555" ht="15.75" customHeight="1">
      <c r="A555" s="2" t="str">
        <f>"UGGT1"</f>
        <v>UGGT1</v>
      </c>
      <c r="B555" s="2" t="s">
        <v>702</v>
      </c>
      <c r="C555" s="2">
        <v>56886.0</v>
      </c>
      <c r="D555" s="2" t="s">
        <v>703</v>
      </c>
      <c r="E555" s="2">
        <v>2.0</v>
      </c>
      <c r="F555" s="2" t="s">
        <v>1419</v>
      </c>
      <c r="G555" s="2">
        <v>1101.0</v>
      </c>
      <c r="H555" s="2">
        <v>7.0</v>
      </c>
    </row>
    <row r="556" ht="15.75" customHeight="1">
      <c r="A556" s="2" t="str">
        <f>"USP7"</f>
        <v>USP7</v>
      </c>
      <c r="B556" s="2" t="s">
        <v>913</v>
      </c>
      <c r="C556" s="2">
        <v>7874.0</v>
      </c>
      <c r="D556" s="2" t="s">
        <v>914</v>
      </c>
      <c r="E556" s="2">
        <v>14.0</v>
      </c>
      <c r="F556" s="2" t="s">
        <v>1236</v>
      </c>
      <c r="G556" s="2">
        <v>1101.0</v>
      </c>
      <c r="H556" s="2">
        <v>32.0</v>
      </c>
    </row>
    <row r="557" ht="15.75" customHeight="1">
      <c r="A557" s="2" t="str">
        <f>"USP9X"</f>
        <v>USP9X</v>
      </c>
      <c r="B557" s="2" t="s">
        <v>613</v>
      </c>
      <c r="C557" s="2">
        <v>8239.0</v>
      </c>
      <c r="D557" s="2" t="s">
        <v>614</v>
      </c>
      <c r="E557" s="2">
        <v>81.0</v>
      </c>
      <c r="F557" s="2" t="s">
        <v>1420</v>
      </c>
      <c r="G557" s="2">
        <v>1101.0</v>
      </c>
      <c r="H557" s="2">
        <v>56.0</v>
      </c>
    </row>
    <row r="558" ht="15.75" customHeight="1">
      <c r="A558" s="2" t="str">
        <f>"VCP"</f>
        <v>VCP</v>
      </c>
      <c r="B558" s="2" t="s">
        <v>395</v>
      </c>
      <c r="C558" s="2">
        <v>7415.0</v>
      </c>
      <c r="D558" s="2" t="s">
        <v>396</v>
      </c>
      <c r="E558" s="2">
        <v>3.0</v>
      </c>
      <c r="F558" s="2" t="s">
        <v>1421</v>
      </c>
      <c r="G558" s="2">
        <v>1101.0</v>
      </c>
      <c r="H558" s="2">
        <v>67.0</v>
      </c>
    </row>
    <row r="559" ht="15.75" customHeight="1">
      <c r="A559" s="2" t="str">
        <f>"WDR26"</f>
        <v>WDR26</v>
      </c>
      <c r="B559" s="2" t="s">
        <v>616</v>
      </c>
      <c r="C559" s="2">
        <v>80232.0</v>
      </c>
      <c r="D559" s="2" t="s">
        <v>617</v>
      </c>
      <c r="E559" s="2">
        <v>5.0</v>
      </c>
      <c r="F559" s="2" t="s">
        <v>1422</v>
      </c>
      <c r="G559" s="2">
        <v>1101.0</v>
      </c>
      <c r="H559" s="2">
        <v>20.0</v>
      </c>
    </row>
    <row r="560" ht="15.75" customHeight="1">
      <c r="A560" s="2" t="str">
        <f>"WDR6"</f>
        <v>WDR6</v>
      </c>
      <c r="B560" s="2" t="s">
        <v>807</v>
      </c>
      <c r="C560" s="2">
        <v>11180.0</v>
      </c>
      <c r="D560" s="2" t="s">
        <v>808</v>
      </c>
      <c r="E560" s="2">
        <v>2.0</v>
      </c>
      <c r="F560" s="2" t="s">
        <v>1423</v>
      </c>
      <c r="G560" s="2">
        <v>1101.0</v>
      </c>
      <c r="H560" s="2">
        <v>19.0</v>
      </c>
    </row>
    <row r="561" ht="15.75" customHeight="1">
      <c r="A561" s="2" t="str">
        <f>"WDR77"</f>
        <v>WDR77</v>
      </c>
      <c r="B561" s="2" t="s">
        <v>621</v>
      </c>
      <c r="C561" s="2">
        <v>79084.0</v>
      </c>
      <c r="D561" s="2" t="s">
        <v>623</v>
      </c>
      <c r="E561" s="2">
        <v>8.0</v>
      </c>
      <c r="F561" s="2" t="s">
        <v>1424</v>
      </c>
      <c r="G561" s="2">
        <v>1101.0</v>
      </c>
      <c r="H561" s="2">
        <v>160.0</v>
      </c>
    </row>
    <row r="562" ht="15.75" customHeight="1">
      <c r="A562" s="2" t="str">
        <f>"XRCC5"</f>
        <v>XRCC5</v>
      </c>
      <c r="B562" s="2" t="s">
        <v>582</v>
      </c>
      <c r="C562" s="2">
        <v>7520.0</v>
      </c>
      <c r="D562" s="2" t="s">
        <v>584</v>
      </c>
      <c r="E562" s="2">
        <v>4.0</v>
      </c>
      <c r="F562" s="2" t="s">
        <v>1425</v>
      </c>
      <c r="G562" s="2">
        <v>1101.0</v>
      </c>
      <c r="H562" s="2">
        <v>24.0</v>
      </c>
    </row>
    <row r="563" ht="15.75" customHeight="1">
      <c r="A563" s="2" t="str">
        <f>"XRCC6"</f>
        <v>XRCC6</v>
      </c>
      <c r="B563" s="2" t="s">
        <v>404</v>
      </c>
      <c r="C563" s="2">
        <v>2547.0</v>
      </c>
      <c r="D563" s="2" t="s">
        <v>406</v>
      </c>
      <c r="E563" s="2">
        <v>6.0</v>
      </c>
      <c r="F563" s="2" t="s">
        <v>637</v>
      </c>
      <c r="G563" s="2">
        <v>1101.0</v>
      </c>
      <c r="H563" s="2">
        <v>32.0</v>
      </c>
    </row>
    <row r="564" ht="15.75" customHeight="1">
      <c r="A564" s="2" t="str">
        <f>"YWHAB"</f>
        <v>YWHAB</v>
      </c>
      <c r="B564" s="2" t="s">
        <v>717</v>
      </c>
      <c r="C564" s="2">
        <v>7529.0</v>
      </c>
      <c r="D564" s="2" t="s">
        <v>718</v>
      </c>
      <c r="E564" s="2">
        <v>3.0</v>
      </c>
      <c r="F564" s="2" t="s">
        <v>1145</v>
      </c>
      <c r="G564" s="2">
        <v>1101.0</v>
      </c>
      <c r="H564" s="2">
        <v>55.0</v>
      </c>
    </row>
    <row r="565" ht="15.75" customHeight="1">
      <c r="A565" s="2" t="str">
        <f>"YWHAE"</f>
        <v>YWHAE</v>
      </c>
      <c r="B565" s="2" t="s">
        <v>632</v>
      </c>
      <c r="C565" s="2">
        <v>7531.0</v>
      </c>
      <c r="D565" s="2" t="s">
        <v>633</v>
      </c>
      <c r="E565" s="2">
        <v>7.0</v>
      </c>
      <c r="F565" s="2" t="s">
        <v>1285</v>
      </c>
      <c r="G565" s="2">
        <v>1101.0</v>
      </c>
      <c r="H565" s="2">
        <v>168.0</v>
      </c>
    </row>
    <row r="566" ht="15.75" customHeight="1">
      <c r="A566" s="2" t="str">
        <f>"YWHAG"</f>
        <v>YWHAG</v>
      </c>
      <c r="B566" s="2" t="s">
        <v>641</v>
      </c>
      <c r="C566" s="2">
        <v>7532.0</v>
      </c>
      <c r="D566" s="2" t="s">
        <v>644</v>
      </c>
      <c r="E566" s="2">
        <v>3.0</v>
      </c>
      <c r="F566" s="2" t="s">
        <v>652</v>
      </c>
      <c r="G566" s="2">
        <v>1101.0</v>
      </c>
      <c r="H566" s="2">
        <v>63.0</v>
      </c>
    </row>
    <row r="567" ht="15.75" customHeight="1">
      <c r="A567" s="2" t="str">
        <f>"YWHAH"</f>
        <v>YWHAH</v>
      </c>
      <c r="B567" s="2" t="s">
        <v>810</v>
      </c>
      <c r="C567" s="2">
        <v>7533.0</v>
      </c>
      <c r="D567" s="2" t="s">
        <v>811</v>
      </c>
      <c r="E567" s="2">
        <v>2.0</v>
      </c>
      <c r="F567" s="2" t="s">
        <v>748</v>
      </c>
      <c r="G567" s="2">
        <v>1101.0</v>
      </c>
      <c r="H567" s="2">
        <v>40.0</v>
      </c>
    </row>
    <row r="568" ht="15.75" customHeight="1">
      <c r="A568" s="2" t="str">
        <f>"YWHAQ"</f>
        <v>YWHAQ</v>
      </c>
      <c r="B568" s="2" t="s">
        <v>724</v>
      </c>
      <c r="C568" s="2">
        <v>10971.0</v>
      </c>
      <c r="D568" s="2" t="s">
        <v>725</v>
      </c>
      <c r="E568" s="2">
        <v>3.0</v>
      </c>
      <c r="F568" s="2" t="s">
        <v>1426</v>
      </c>
      <c r="G568" s="2">
        <v>1101.0</v>
      </c>
      <c r="H568" s="2">
        <v>55.0</v>
      </c>
    </row>
    <row r="569" ht="15.75" customHeight="1">
      <c r="A569" s="2" t="str">
        <f>"YWHAZ"</f>
        <v>YWHAZ</v>
      </c>
      <c r="B569" s="2" t="s">
        <v>728</v>
      </c>
      <c r="C569" s="2">
        <v>7534.0</v>
      </c>
      <c r="D569" s="2" t="s">
        <v>729</v>
      </c>
      <c r="E569" s="2">
        <v>3.0</v>
      </c>
      <c r="F569" s="2" t="s">
        <v>1427</v>
      </c>
      <c r="G569" s="2">
        <v>1101.0</v>
      </c>
      <c r="H569" s="2">
        <v>92.0</v>
      </c>
    </row>
    <row r="570" ht="15.75" customHeight="1"/>
    <row r="571" ht="15.75" customHeight="1">
      <c r="A571" s="6" t="s">
        <v>1205</v>
      </c>
    </row>
    <row r="572" ht="15.75" customHeight="1">
      <c r="A572" s="7" t="s">
        <v>1206</v>
      </c>
    </row>
    <row r="573" ht="15.75" customHeight="1">
      <c r="A573" s="7" t="s">
        <v>1208</v>
      </c>
    </row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2019-04-25T12:15:34Z</dcterms:created>
  <dc:creator>Reeuwijk, Jeroen van</dc:creator>
</cp:coreProperties>
</file>