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E:\GPR31\数据\"/>
    </mc:Choice>
  </mc:AlternateContent>
  <xr:revisionPtr revIDLastSave="0" documentId="13_ncr:1_{1D648A3B-7F6D-4BB8-909E-44CA36823BBC}" xr6:coauthVersionLast="47" xr6:coauthVersionMax="47" xr10:uidLastSave="{00000000-0000-0000-0000-000000000000}"/>
  <bookViews>
    <workbookView xWindow="-98" yWindow="-98" windowWidth="21795" windowHeight="13875" tabRatio="663" firstSheet="9" activeTab="10" xr2:uid="{00000000-000D-0000-FFFF-FFFF00000000}"/>
  </bookViews>
  <sheets>
    <sheet name="Fig 2 C、G" sheetId="1" r:id="rId1"/>
    <sheet name="Fig 2 J" sheetId="2" r:id="rId2"/>
    <sheet name="Fig 3K" sheetId="38" r:id="rId3"/>
    <sheet name="Fig 4 L" sheetId="8" r:id="rId4"/>
    <sheet name="Fig 5 B" sheetId="12" r:id="rId5"/>
    <sheet name="Fig 5 D" sheetId="13" r:id="rId6"/>
    <sheet name="Fig 5 E" sheetId="14" r:id="rId7"/>
    <sheet name="Fig 6 A" sheetId="16" r:id="rId8"/>
    <sheet name="Fig 7 B" sheetId="22" r:id="rId9"/>
    <sheet name="Fig 7 C" sheetId="23" r:id="rId10"/>
    <sheet name="Fig 8 C" sheetId="60" r:id="rId11"/>
    <sheet name="Fig 8 D" sheetId="28" r:id="rId12"/>
    <sheet name="Fig S1 H" sheetId="36" r:id="rId13"/>
    <sheet name="Fig S2 A" sheetId="39" r:id="rId14"/>
    <sheet name="Fig S2 B" sheetId="40" r:id="rId15"/>
    <sheet name="Fig S2 C、D" sheetId="3" r:id="rId16"/>
    <sheet name="Fig S2 E" sheetId="5" r:id="rId17"/>
    <sheet name="Fig S2 F" sheetId="6" r:id="rId18"/>
    <sheet name="FigS3C" sheetId="42" r:id="rId19"/>
    <sheet name="Fig S3D" sheetId="44" r:id="rId20"/>
    <sheet name="Fig S3E" sheetId="45" r:id="rId21"/>
    <sheet name="Fig S3 F" sheetId="37" r:id="rId22"/>
    <sheet name="Fig S3I" sheetId="46" r:id="rId23"/>
    <sheet name="Fig S3 J" sheetId="9" r:id="rId24"/>
    <sheet name="Fig S3 L" sheetId="34" r:id="rId25"/>
    <sheet name="Fig S4 A、B" sheetId="10" r:id="rId26"/>
    <sheet name="Fig S4C " sheetId="47" r:id="rId27"/>
    <sheet name="Fig S4 D" sheetId="11" r:id="rId28"/>
    <sheet name="Fig S4I" sheetId="48" r:id="rId29"/>
    <sheet name="Fig S5A" sheetId="49" r:id="rId30"/>
    <sheet name="Fig S5 F" sheetId="15" r:id="rId31"/>
    <sheet name="Fig S6 A" sheetId="17" r:id="rId32"/>
    <sheet name="Fig S6 D" sheetId="18" r:id="rId33"/>
    <sheet name="Fig S6 F" sheetId="19" r:id="rId34"/>
    <sheet name="Fig S6 G" sheetId="20" r:id="rId35"/>
    <sheet name="Fig S6 H" sheetId="21" r:id="rId36"/>
    <sheet name="Fig S6 I" sheetId="24" r:id="rId37"/>
    <sheet name="Fig S7 C" sheetId="25" r:id="rId38"/>
    <sheet name="Fig S7 D" sheetId="26" r:id="rId39"/>
    <sheet name="Fig S7 E" sheetId="29" r:id="rId40"/>
    <sheet name="Fig S7F" sheetId="50" r:id="rId41"/>
    <sheet name="Fig S7G" sheetId="51" r:id="rId42"/>
    <sheet name="Fig S7 H" sheetId="30" r:id="rId43"/>
    <sheet name="Fig S7 I" sheetId="35" r:id="rId44"/>
    <sheet name="Fig S8 B" sheetId="31" r:id="rId45"/>
    <sheet name="Fig S8 C" sheetId="32" r:id="rId46"/>
    <sheet name="Fig S8 E——intravenous injection" sheetId="53" r:id="rId47"/>
    <sheet name="Fig S8 E——oral" sheetId="54" r:id="rId48"/>
    <sheet name="Fig S8E——Parameters for G4451 " sheetId="55" r:id="rId49"/>
    <sheet name="Fig S8F" sheetId="57" r:id="rId50"/>
    <sheet name="Fig S8G" sheetId="58" r:id="rId51"/>
    <sheet name="Fig S8H" sheetId="59" r:id="rId52"/>
    <sheet name="Fig S9 B" sheetId="33" r:id="rId53"/>
  </sheets>
  <externalReferences>
    <externalReference r:id="rId54"/>
    <externalReference r:id="rId55"/>
    <externalReference r:id="rId5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1" i="60" l="1"/>
  <c r="Y21" i="60" s="1"/>
  <c r="P21" i="60"/>
  <c r="G21" i="60"/>
  <c r="H21" i="60" s="1"/>
  <c r="X20" i="60"/>
  <c r="Y20" i="60" s="1"/>
  <c r="P20" i="60"/>
  <c r="G20" i="60"/>
  <c r="H20" i="60" s="1"/>
  <c r="X19" i="60"/>
  <c r="Y19" i="60" s="1"/>
  <c r="P19" i="60"/>
  <c r="G19" i="60"/>
  <c r="H19" i="60" s="1"/>
  <c r="X18" i="60"/>
  <c r="Y18" i="60" s="1"/>
  <c r="P18" i="60"/>
  <c r="G18" i="60"/>
  <c r="H18" i="60" s="1"/>
  <c r="X17" i="60"/>
  <c r="Y17" i="60" s="1"/>
  <c r="P17" i="60"/>
  <c r="G17" i="60"/>
  <c r="H17" i="60" s="1"/>
  <c r="X16" i="60"/>
  <c r="Y16" i="60" s="1"/>
  <c r="P16" i="60"/>
  <c r="G16" i="60"/>
  <c r="H16" i="60" s="1"/>
  <c r="X15" i="60"/>
  <c r="Y15" i="60" s="1"/>
  <c r="P15" i="60"/>
  <c r="G15" i="60"/>
  <c r="H15" i="60" s="1"/>
  <c r="Y14" i="60"/>
  <c r="X14" i="60"/>
  <c r="P14" i="60"/>
  <c r="G14" i="60"/>
  <c r="H14" i="60" s="1"/>
  <c r="Y12" i="60"/>
  <c r="X12" i="60"/>
  <c r="P12" i="60"/>
  <c r="G12" i="60"/>
  <c r="H12" i="60" s="1"/>
  <c r="X11" i="60"/>
  <c r="Y11" i="60" s="1"/>
  <c r="P11" i="60"/>
  <c r="G11" i="60"/>
  <c r="H11" i="60" s="1"/>
  <c r="X10" i="60"/>
  <c r="Y10" i="60" s="1"/>
  <c r="P10" i="60"/>
  <c r="H10" i="60"/>
  <c r="G10" i="60"/>
  <c r="Y9" i="60"/>
  <c r="X9" i="60"/>
  <c r="P9" i="60"/>
  <c r="H9" i="60"/>
  <c r="G9" i="60"/>
  <c r="X8" i="60"/>
  <c r="Y8" i="60" s="1"/>
  <c r="P8" i="60"/>
  <c r="G8" i="60"/>
  <c r="H8" i="60" s="1"/>
  <c r="X7" i="60"/>
  <c r="Y7" i="60" s="1"/>
  <c r="P7" i="60"/>
  <c r="G7" i="60"/>
  <c r="H7" i="60" s="1"/>
  <c r="X6" i="60"/>
  <c r="Y6" i="60" s="1"/>
  <c r="P6" i="60"/>
  <c r="H6" i="60"/>
  <c r="G6" i="60"/>
  <c r="X5" i="60"/>
  <c r="Y5" i="60" s="1"/>
  <c r="P5" i="60"/>
  <c r="G5" i="60"/>
  <c r="H5" i="60" s="1"/>
  <c r="H31" i="59"/>
  <c r="G31" i="59"/>
  <c r="F31" i="59"/>
  <c r="H30" i="59"/>
  <c r="G30" i="59"/>
  <c r="F30" i="59"/>
  <c r="H29" i="59"/>
  <c r="G29" i="59"/>
  <c r="F29" i="59"/>
  <c r="H28" i="59"/>
  <c r="G28" i="59"/>
  <c r="F28" i="59"/>
  <c r="H27" i="59"/>
  <c r="G27" i="59"/>
  <c r="F27" i="59"/>
  <c r="H26" i="59"/>
  <c r="G26" i="59"/>
  <c r="F26" i="59"/>
  <c r="H25" i="59"/>
  <c r="G25" i="59"/>
  <c r="F25" i="59"/>
  <c r="H24" i="59"/>
  <c r="G24" i="59"/>
  <c r="F24" i="59"/>
  <c r="H23" i="59"/>
  <c r="G23" i="59"/>
  <c r="F23" i="59"/>
  <c r="H22" i="59"/>
  <c r="G22" i="59"/>
  <c r="F22" i="59"/>
  <c r="H21" i="59"/>
  <c r="G21" i="59"/>
  <c r="F21" i="59"/>
  <c r="H20" i="59"/>
  <c r="G20" i="59"/>
  <c r="F20" i="59"/>
  <c r="H19" i="59"/>
  <c r="G19" i="59"/>
  <c r="F19" i="59"/>
  <c r="H18" i="59"/>
  <c r="G18" i="59"/>
  <c r="F18" i="59"/>
  <c r="H17" i="59"/>
  <c r="G17" i="59"/>
  <c r="F17" i="59"/>
  <c r="H16" i="59"/>
  <c r="G16" i="59"/>
  <c r="F16" i="59"/>
  <c r="H15" i="59"/>
  <c r="G15" i="59"/>
  <c r="F15" i="59"/>
  <c r="H14" i="59"/>
  <c r="G14" i="59"/>
  <c r="F14" i="59"/>
  <c r="H13" i="59"/>
  <c r="G13" i="59"/>
  <c r="F13" i="59"/>
  <c r="H12" i="59"/>
  <c r="G12" i="59"/>
  <c r="F12" i="59"/>
  <c r="H11" i="59"/>
  <c r="G11" i="59"/>
  <c r="F11" i="59"/>
  <c r="H10" i="59"/>
  <c r="G10" i="59"/>
  <c r="F10" i="59"/>
  <c r="H9" i="59"/>
  <c r="G9" i="59"/>
  <c r="F9" i="59"/>
  <c r="H8" i="59"/>
  <c r="G8" i="59"/>
  <c r="F8" i="59"/>
  <c r="H7" i="59"/>
  <c r="G7" i="59"/>
  <c r="F7" i="59"/>
  <c r="H6" i="59"/>
  <c r="G6" i="59"/>
  <c r="F6" i="59"/>
  <c r="H5" i="59"/>
  <c r="G5" i="59"/>
  <c r="F5" i="59"/>
  <c r="H4" i="59"/>
  <c r="G4" i="59"/>
  <c r="F4" i="59"/>
  <c r="H3" i="59"/>
  <c r="G3" i="59"/>
  <c r="F3" i="59"/>
  <c r="H2" i="59"/>
  <c r="G2" i="59"/>
  <c r="F2" i="59"/>
  <c r="T18" i="58"/>
  <c r="S18" i="58"/>
  <c r="R18" i="58"/>
  <c r="Q18" i="58"/>
  <c r="P18" i="58"/>
  <c r="O18" i="58"/>
  <c r="N18" i="58"/>
  <c r="M18" i="58"/>
  <c r="L18" i="58"/>
  <c r="K18" i="58"/>
  <c r="J18" i="58"/>
  <c r="I18" i="58"/>
  <c r="H18" i="58"/>
  <c r="G18" i="58"/>
  <c r="F18" i="58"/>
  <c r="E18" i="58"/>
  <c r="D18" i="58"/>
  <c r="C18" i="58"/>
  <c r="B18" i="58"/>
  <c r="T17" i="58"/>
  <c r="S17" i="58"/>
  <c r="R17" i="58"/>
  <c r="Q17" i="58"/>
  <c r="P17" i="58"/>
  <c r="O17" i="58"/>
  <c r="N17" i="58"/>
  <c r="M17" i="58"/>
  <c r="L17" i="58"/>
  <c r="K17" i="58"/>
  <c r="J17" i="58"/>
  <c r="I17" i="58"/>
  <c r="H17" i="58"/>
  <c r="G17" i="58"/>
  <c r="F17" i="58"/>
  <c r="E17" i="58"/>
  <c r="D17" i="58"/>
  <c r="C17" i="58"/>
  <c r="B17" i="58"/>
  <c r="T16" i="58"/>
  <c r="S16" i="58"/>
  <c r="R16" i="58"/>
  <c r="Q16" i="58"/>
  <c r="P16" i="58"/>
  <c r="O16" i="58"/>
  <c r="N16" i="58"/>
  <c r="M16" i="58"/>
  <c r="L16" i="58"/>
  <c r="K16" i="58"/>
  <c r="J16" i="58"/>
  <c r="I16" i="58"/>
  <c r="H16" i="58"/>
  <c r="G16" i="58"/>
  <c r="F16" i="58"/>
  <c r="E16" i="58"/>
  <c r="D16" i="58"/>
  <c r="C16" i="58"/>
  <c r="B16" i="58"/>
  <c r="T15" i="58"/>
  <c r="S15" i="58"/>
  <c r="R15" i="58"/>
  <c r="Q15" i="58"/>
  <c r="P15" i="58"/>
  <c r="O15" i="58"/>
  <c r="N15" i="58"/>
  <c r="M15" i="58"/>
  <c r="L15" i="58"/>
  <c r="K15" i="58"/>
  <c r="J15" i="58"/>
  <c r="I15" i="58"/>
  <c r="H15" i="58"/>
  <c r="G15" i="58"/>
  <c r="F15" i="58"/>
  <c r="E15" i="58"/>
  <c r="D15" i="58"/>
  <c r="C15" i="58"/>
  <c r="B15" i="58"/>
  <c r="T14" i="58"/>
  <c r="S14" i="58"/>
  <c r="R14" i="58"/>
  <c r="Q14" i="58"/>
  <c r="P14" i="58"/>
  <c r="O14" i="58"/>
  <c r="N14" i="58"/>
  <c r="M14" i="58"/>
  <c r="L14" i="58"/>
  <c r="K14" i="58"/>
  <c r="J14" i="58"/>
  <c r="I14" i="58"/>
  <c r="H14" i="58"/>
  <c r="G14" i="58"/>
  <c r="F14" i="58"/>
  <c r="E14" i="58"/>
  <c r="D14" i="58"/>
  <c r="C14" i="58"/>
  <c r="B14" i="58"/>
  <c r="T13" i="58"/>
  <c r="S13" i="58"/>
  <c r="R13" i="58"/>
  <c r="Q13" i="58"/>
  <c r="P13" i="58"/>
  <c r="O13" i="58"/>
  <c r="N13" i="58"/>
  <c r="M13" i="58"/>
  <c r="L13" i="58"/>
  <c r="K13" i="58"/>
  <c r="J13" i="58"/>
  <c r="I13" i="58"/>
  <c r="H13" i="58"/>
  <c r="G13" i="58"/>
  <c r="F13" i="58"/>
  <c r="E13" i="58"/>
  <c r="D13" i="58"/>
  <c r="C13" i="58"/>
  <c r="B13" i="58"/>
  <c r="T12" i="58"/>
  <c r="S12" i="58"/>
  <c r="R12" i="58"/>
  <c r="Q12" i="58"/>
  <c r="P12" i="58"/>
  <c r="O12" i="58"/>
  <c r="N12" i="58"/>
  <c r="M12" i="58"/>
  <c r="L12" i="58"/>
  <c r="K12" i="58"/>
  <c r="J12" i="58"/>
  <c r="I12" i="58"/>
  <c r="H12" i="58"/>
  <c r="G12" i="58"/>
  <c r="F12" i="58"/>
  <c r="E12" i="58"/>
  <c r="D12" i="58"/>
  <c r="C12" i="58"/>
  <c r="B12" i="58"/>
  <c r="T11" i="58"/>
  <c r="S11" i="58"/>
  <c r="R11" i="58"/>
  <c r="Q11" i="58"/>
  <c r="P11" i="58"/>
  <c r="O11" i="58"/>
  <c r="N11" i="58"/>
  <c r="M11" i="58"/>
  <c r="L11" i="58"/>
  <c r="K11" i="58"/>
  <c r="J11" i="58"/>
  <c r="I11" i="58"/>
  <c r="H11" i="58"/>
  <c r="G11" i="58"/>
  <c r="F11" i="58"/>
  <c r="E11" i="58"/>
  <c r="D11" i="58"/>
  <c r="C11" i="58"/>
  <c r="B11" i="58"/>
  <c r="T10" i="58"/>
  <c r="S10" i="58"/>
  <c r="R10" i="58"/>
  <c r="Q10" i="58"/>
  <c r="P10" i="58"/>
  <c r="O10" i="58"/>
  <c r="N10" i="58"/>
  <c r="M10" i="58"/>
  <c r="L10" i="58"/>
  <c r="K10" i="58"/>
  <c r="J10" i="58"/>
  <c r="I10" i="58"/>
  <c r="H10" i="58"/>
  <c r="G10" i="58"/>
  <c r="F10" i="58"/>
  <c r="E10" i="58"/>
  <c r="D10" i="58"/>
  <c r="C10" i="58"/>
  <c r="B10" i="58"/>
  <c r="T9" i="58"/>
  <c r="S9" i="58"/>
  <c r="R9" i="58"/>
  <c r="Q9" i="58"/>
  <c r="P9" i="58"/>
  <c r="O9" i="58"/>
  <c r="N9" i="58"/>
  <c r="M9" i="58"/>
  <c r="L9" i="58"/>
  <c r="K9" i="58"/>
  <c r="J9" i="58"/>
  <c r="I9" i="58"/>
  <c r="H9" i="58"/>
  <c r="G9" i="58"/>
  <c r="F9" i="58"/>
  <c r="E9" i="58"/>
  <c r="D9" i="58"/>
  <c r="C9" i="58"/>
  <c r="B9" i="58"/>
  <c r="T8" i="58"/>
  <c r="S8" i="58"/>
  <c r="R8" i="58"/>
  <c r="Q8" i="58"/>
  <c r="P8" i="58"/>
  <c r="O8" i="58"/>
  <c r="N8" i="58"/>
  <c r="M8" i="58"/>
  <c r="L8" i="58"/>
  <c r="K8" i="58"/>
  <c r="J8" i="58"/>
  <c r="I8" i="58"/>
  <c r="H8" i="58"/>
  <c r="G8" i="58"/>
  <c r="F8" i="58"/>
  <c r="E8" i="58"/>
  <c r="D8" i="58"/>
  <c r="C8" i="58"/>
  <c r="B8" i="58"/>
  <c r="T7" i="58"/>
  <c r="S7" i="58"/>
  <c r="R7" i="58"/>
  <c r="Q7" i="58"/>
  <c r="P7" i="58"/>
  <c r="O7" i="58"/>
  <c r="N7" i="58"/>
  <c r="M7" i="58"/>
  <c r="L7" i="58"/>
  <c r="K7" i="58"/>
  <c r="J7" i="58"/>
  <c r="I7" i="58"/>
  <c r="H7" i="58"/>
  <c r="G7" i="58"/>
  <c r="F7" i="58"/>
  <c r="E7" i="58"/>
  <c r="D7" i="58"/>
  <c r="C7" i="58"/>
  <c r="B7" i="58"/>
  <c r="T6" i="58"/>
  <c r="S6" i="58"/>
  <c r="R6" i="58"/>
  <c r="Q6" i="58"/>
  <c r="P6" i="58"/>
  <c r="O6" i="58"/>
  <c r="N6" i="58"/>
  <c r="M6" i="58"/>
  <c r="L6" i="58"/>
  <c r="K6" i="58"/>
  <c r="J6" i="58"/>
  <c r="I6" i="58"/>
  <c r="H6" i="58"/>
  <c r="G6" i="58"/>
  <c r="F6" i="58"/>
  <c r="E6" i="58"/>
  <c r="D6" i="58"/>
  <c r="C6" i="58"/>
  <c r="B6" i="58"/>
  <c r="T5" i="58"/>
  <c r="S5" i="58"/>
  <c r="R5" i="58"/>
  <c r="Q5" i="58"/>
  <c r="P5" i="58"/>
  <c r="O5" i="58"/>
  <c r="N5" i="58"/>
  <c r="M5" i="58"/>
  <c r="L5" i="58"/>
  <c r="K5" i="58"/>
  <c r="J5" i="58"/>
  <c r="I5" i="58"/>
  <c r="H5" i="58"/>
  <c r="G5" i="58"/>
  <c r="F5" i="58"/>
  <c r="E5" i="58"/>
  <c r="D5" i="58"/>
  <c r="C5" i="58"/>
  <c r="B5" i="58"/>
  <c r="T4" i="58"/>
  <c r="S4" i="58"/>
  <c r="R4" i="58"/>
  <c r="Q4" i="58"/>
  <c r="P4" i="58"/>
  <c r="O4" i="58"/>
  <c r="N4" i="58"/>
  <c r="M4" i="58"/>
  <c r="L4" i="58"/>
  <c r="K4" i="58"/>
  <c r="J4" i="58"/>
  <c r="I4" i="58"/>
  <c r="H4" i="58"/>
  <c r="G4" i="58"/>
  <c r="F4" i="58"/>
  <c r="E4" i="58"/>
  <c r="D4" i="58"/>
  <c r="C4" i="58"/>
  <c r="B4" i="58"/>
  <c r="H59" i="57"/>
  <c r="I59" i="57" s="1"/>
  <c r="J59" i="57" s="1"/>
  <c r="H58" i="57"/>
  <c r="I58" i="57" s="1"/>
  <c r="J58" i="57" s="1"/>
  <c r="H57" i="57"/>
  <c r="I57" i="57" s="1"/>
  <c r="J57" i="57" s="1"/>
  <c r="H56" i="57"/>
  <c r="I56" i="57" s="1"/>
  <c r="J56" i="57" s="1"/>
  <c r="H55" i="57"/>
  <c r="I55" i="57" s="1"/>
  <c r="J55" i="57" s="1"/>
  <c r="H54" i="57"/>
  <c r="I54" i="57" s="1"/>
  <c r="J54" i="57" s="1"/>
  <c r="H53" i="57"/>
  <c r="I53" i="57" s="1"/>
  <c r="J53" i="57" s="1"/>
  <c r="H52" i="57"/>
  <c r="I52" i="57" s="1"/>
  <c r="J52" i="57" s="1"/>
  <c r="H51" i="57"/>
  <c r="I51" i="57" s="1"/>
  <c r="J51" i="57" s="1"/>
  <c r="H50" i="57"/>
  <c r="I50" i="57" s="1"/>
  <c r="J50" i="57" s="1"/>
  <c r="H49" i="57"/>
  <c r="I49" i="57" s="1"/>
  <c r="J49" i="57" s="1"/>
  <c r="H48" i="57"/>
  <c r="I48" i="57" s="1"/>
  <c r="J48" i="57" s="1"/>
  <c r="H47" i="57"/>
  <c r="I47" i="57" s="1"/>
  <c r="J47" i="57" s="1"/>
  <c r="H46" i="57"/>
  <c r="I46" i="57" s="1"/>
  <c r="J46" i="57" s="1"/>
  <c r="H45" i="57"/>
  <c r="I45" i="57" s="1"/>
  <c r="J45" i="57" s="1"/>
  <c r="H44" i="57"/>
  <c r="I44" i="57" s="1"/>
  <c r="J44" i="57" s="1"/>
  <c r="H43" i="57"/>
  <c r="I43" i="57" s="1"/>
  <c r="J43" i="57" s="1"/>
  <c r="H42" i="57"/>
  <c r="I42" i="57" s="1"/>
  <c r="J42" i="57" s="1"/>
  <c r="H41" i="57"/>
  <c r="I41" i="57" s="1"/>
  <c r="J41" i="57" s="1"/>
  <c r="H40" i="57"/>
  <c r="I40" i="57" s="1"/>
  <c r="J40" i="57" s="1"/>
  <c r="H39" i="57"/>
  <c r="I39" i="57" s="1"/>
  <c r="J39" i="57" s="1"/>
  <c r="H38" i="57"/>
  <c r="I38" i="57" s="1"/>
  <c r="J38" i="57" s="1"/>
  <c r="H37" i="57"/>
  <c r="I37" i="57" s="1"/>
  <c r="J37" i="57" s="1"/>
  <c r="H36" i="57"/>
  <c r="I36" i="57" s="1"/>
  <c r="J36" i="57" s="1"/>
  <c r="H35" i="57"/>
  <c r="I35" i="57" s="1"/>
  <c r="J35" i="57" s="1"/>
  <c r="K35" i="57" s="1"/>
  <c r="H34" i="57"/>
  <c r="I34" i="57" s="1"/>
  <c r="J34" i="57" s="1"/>
  <c r="H33" i="57"/>
  <c r="I33" i="57" s="1"/>
  <c r="J33" i="57" s="1"/>
  <c r="H32" i="57"/>
  <c r="I32" i="57" s="1"/>
  <c r="J32" i="57" s="1"/>
  <c r="H31" i="57"/>
  <c r="I31" i="57" s="1"/>
  <c r="J31" i="57" s="1"/>
  <c r="H30" i="57"/>
  <c r="I30" i="57" s="1"/>
  <c r="J30" i="57" s="1"/>
  <c r="K30" i="57" s="1"/>
  <c r="H29" i="57"/>
  <c r="I29" i="57" s="1"/>
  <c r="J29" i="57" s="1"/>
  <c r="H28" i="57"/>
  <c r="I28" i="57" s="1"/>
  <c r="J28" i="57" s="1"/>
  <c r="H27" i="57"/>
  <c r="I27" i="57" s="1"/>
  <c r="J27" i="57" s="1"/>
  <c r="H26" i="57"/>
  <c r="I26" i="57" s="1"/>
  <c r="J26" i="57" s="1"/>
  <c r="H25" i="57"/>
  <c r="I25" i="57" s="1"/>
  <c r="J25" i="57" s="1"/>
  <c r="K25" i="57" s="1"/>
  <c r="H24" i="57"/>
  <c r="I24" i="57" s="1"/>
  <c r="J24" i="57" s="1"/>
  <c r="H23" i="57"/>
  <c r="I23" i="57" s="1"/>
  <c r="J23" i="57" s="1"/>
  <c r="H22" i="57"/>
  <c r="I22" i="57" s="1"/>
  <c r="J22" i="57" s="1"/>
  <c r="H21" i="57"/>
  <c r="I21" i="57" s="1"/>
  <c r="J21" i="57" s="1"/>
  <c r="H20" i="57"/>
  <c r="I20" i="57" s="1"/>
  <c r="J20" i="57" s="1"/>
  <c r="H19" i="57"/>
  <c r="I19" i="57" s="1"/>
  <c r="H12" i="57"/>
  <c r="K12" i="57" s="1"/>
  <c r="H11" i="57"/>
  <c r="K11" i="57" s="1"/>
  <c r="H10" i="57"/>
  <c r="K10" i="57" s="1"/>
  <c r="H9" i="57"/>
  <c r="K9" i="57" s="1"/>
  <c r="H8" i="57"/>
  <c r="K8" i="57" s="1"/>
  <c r="H7" i="57"/>
  <c r="K7" i="57" s="1"/>
  <c r="H6" i="57"/>
  <c r="K6" i="57" s="1"/>
  <c r="H5" i="57"/>
  <c r="K5" i="57" s="1"/>
  <c r="D75" i="54"/>
  <c r="G42" i="54"/>
  <c r="H42" i="54" s="1"/>
  <c r="G41" i="54"/>
  <c r="H41" i="54" s="1"/>
  <c r="G40" i="54"/>
  <c r="H40" i="54" s="1"/>
  <c r="G39" i="54"/>
  <c r="H39" i="54" s="1"/>
  <c r="G38" i="54"/>
  <c r="H38" i="54" s="1"/>
  <c r="G37" i="54"/>
  <c r="H37" i="54" s="1"/>
  <c r="G36" i="54"/>
  <c r="H36" i="54" s="1"/>
  <c r="G35" i="54"/>
  <c r="H35" i="54" s="1"/>
  <c r="G34" i="54"/>
  <c r="H34" i="54" s="1"/>
  <c r="G32" i="54"/>
  <c r="H32" i="54" s="1"/>
  <c r="G31" i="54"/>
  <c r="H31" i="54" s="1"/>
  <c r="G30" i="54"/>
  <c r="H30" i="54" s="1"/>
  <c r="G29" i="54"/>
  <c r="H29" i="54" s="1"/>
  <c r="G28" i="54"/>
  <c r="H28" i="54" s="1"/>
  <c r="G27" i="54"/>
  <c r="H27" i="54" s="1"/>
  <c r="G26" i="54"/>
  <c r="H26" i="54" s="1"/>
  <c r="G25" i="54"/>
  <c r="H25" i="54" s="1"/>
  <c r="G24" i="54"/>
  <c r="H24" i="54" s="1"/>
  <c r="G22" i="54"/>
  <c r="H22" i="54" s="1"/>
  <c r="G21" i="54"/>
  <c r="H21" i="54" s="1"/>
  <c r="G20" i="54"/>
  <c r="H20" i="54" s="1"/>
  <c r="G19" i="54"/>
  <c r="H19" i="54" s="1"/>
  <c r="G18" i="54"/>
  <c r="H18" i="54" s="1"/>
  <c r="G17" i="54"/>
  <c r="H17" i="54" s="1"/>
  <c r="G16" i="54"/>
  <c r="H16" i="54" s="1"/>
  <c r="G15" i="54"/>
  <c r="H15" i="54" s="1"/>
  <c r="G14" i="54"/>
  <c r="H14" i="54" s="1"/>
  <c r="G12" i="54"/>
  <c r="H12" i="54" s="1"/>
  <c r="G11" i="54"/>
  <c r="H11" i="54" s="1"/>
  <c r="G10" i="54"/>
  <c r="H10" i="54" s="1"/>
  <c r="G9" i="54"/>
  <c r="H9" i="54" s="1"/>
  <c r="G8" i="54"/>
  <c r="H8" i="54" s="1"/>
  <c r="G7" i="54"/>
  <c r="H7" i="54" s="1"/>
  <c r="G6" i="54"/>
  <c r="H6" i="54" s="1"/>
  <c r="G5" i="54"/>
  <c r="H5" i="54" s="1"/>
  <c r="G4" i="54"/>
  <c r="H4" i="54" s="1"/>
  <c r="G3" i="54"/>
  <c r="H3" i="54" s="1"/>
  <c r="H52" i="53"/>
  <c r="I52" i="53" s="1"/>
  <c r="G52" i="53"/>
  <c r="G51" i="53"/>
  <c r="H51" i="53" s="1"/>
  <c r="I51" i="53" s="1"/>
  <c r="G50" i="53"/>
  <c r="H50" i="53" s="1"/>
  <c r="I50" i="53" s="1"/>
  <c r="G49" i="53"/>
  <c r="H49" i="53" s="1"/>
  <c r="I49" i="53" s="1"/>
  <c r="G48" i="53"/>
  <c r="H48" i="53" s="1"/>
  <c r="I48" i="53" s="1"/>
  <c r="G47" i="53"/>
  <c r="H47" i="53" s="1"/>
  <c r="I47" i="53" s="1"/>
  <c r="G46" i="53"/>
  <c r="H46" i="53" s="1"/>
  <c r="I46" i="53" s="1"/>
  <c r="G45" i="53"/>
  <c r="H45" i="53" s="1"/>
  <c r="I45" i="53" s="1"/>
  <c r="G44" i="53"/>
  <c r="H44" i="53" s="1"/>
  <c r="I44" i="53" s="1"/>
  <c r="G43" i="53"/>
  <c r="H43" i="53" s="1"/>
  <c r="I43" i="53" s="1"/>
  <c r="G42" i="53"/>
  <c r="H42" i="53" s="1"/>
  <c r="I42" i="53" s="1"/>
  <c r="G41" i="53"/>
  <c r="H41" i="53" s="1"/>
  <c r="I41" i="53" s="1"/>
  <c r="G40" i="53"/>
  <c r="H40" i="53" s="1"/>
  <c r="I40" i="53" s="1"/>
  <c r="G39" i="53"/>
  <c r="H39" i="53" s="1"/>
  <c r="I39" i="53" s="1"/>
  <c r="G38" i="53"/>
  <c r="H38" i="53" s="1"/>
  <c r="I38" i="53" s="1"/>
  <c r="G37" i="53"/>
  <c r="H37" i="53" s="1"/>
  <c r="I37" i="53" s="1"/>
  <c r="G36" i="53"/>
  <c r="H36" i="53" s="1"/>
  <c r="I36" i="53" s="1"/>
  <c r="G35" i="53"/>
  <c r="H35" i="53" s="1"/>
  <c r="I35" i="53" s="1"/>
  <c r="G34" i="53"/>
  <c r="H34" i="53" s="1"/>
  <c r="I34" i="53" s="1"/>
  <c r="G33" i="53"/>
  <c r="H33" i="53" s="1"/>
  <c r="I33" i="53" s="1"/>
  <c r="G32" i="53"/>
  <c r="H32" i="53" s="1"/>
  <c r="I32" i="53" s="1"/>
  <c r="G31" i="53"/>
  <c r="H31" i="53" s="1"/>
  <c r="I31" i="53" s="1"/>
  <c r="G30" i="53"/>
  <c r="H30" i="53" s="1"/>
  <c r="I30" i="53" s="1"/>
  <c r="G29" i="53"/>
  <c r="H29" i="53" s="1"/>
  <c r="I29" i="53" s="1"/>
  <c r="G28" i="53"/>
  <c r="H28" i="53" s="1"/>
  <c r="I28" i="53" s="1"/>
  <c r="G27" i="53"/>
  <c r="H27" i="53" s="1"/>
  <c r="I27" i="53" s="1"/>
  <c r="G26" i="53"/>
  <c r="H26" i="53" s="1"/>
  <c r="I26" i="53" s="1"/>
  <c r="G25" i="53"/>
  <c r="H25" i="53" s="1"/>
  <c r="G24" i="53"/>
  <c r="H24" i="53" s="1"/>
  <c r="G23" i="53"/>
  <c r="H23" i="53" s="1"/>
  <c r="G22" i="53"/>
  <c r="H22" i="53" s="1"/>
  <c r="J16" i="53"/>
  <c r="G16" i="53"/>
  <c r="H16" i="53" s="1"/>
  <c r="G15" i="53"/>
  <c r="J15" i="53" s="1"/>
  <c r="G14" i="53"/>
  <c r="H14" i="53" s="1"/>
  <c r="G13" i="53"/>
  <c r="J13" i="53" s="1"/>
  <c r="G12" i="53"/>
  <c r="J12" i="53" s="1"/>
  <c r="G11" i="53"/>
  <c r="H11" i="53" s="1"/>
  <c r="G10" i="53"/>
  <c r="H10" i="53" s="1"/>
  <c r="G9" i="53"/>
  <c r="J9" i="53" s="1"/>
  <c r="G8" i="53"/>
  <c r="J8" i="53" s="1"/>
  <c r="G7" i="53"/>
  <c r="J7" i="53" s="1"/>
  <c r="D49" i="51"/>
  <c r="D48" i="51"/>
  <c r="D47" i="51"/>
  <c r="D46" i="51"/>
  <c r="D45" i="51"/>
  <c r="D44" i="51"/>
  <c r="D43" i="51"/>
  <c r="D42" i="51"/>
  <c r="D41" i="51"/>
  <c r="D40" i="51"/>
  <c r="D39" i="51"/>
  <c r="D38" i="51"/>
  <c r="D37" i="51"/>
  <c r="D36" i="51"/>
  <c r="D35" i="51"/>
  <c r="D34" i="51"/>
  <c r="D33" i="51"/>
  <c r="D32" i="51"/>
  <c r="D31" i="51"/>
  <c r="D30" i="51"/>
  <c r="D29" i="51"/>
  <c r="D28" i="51"/>
  <c r="D27" i="51"/>
  <c r="D26" i="51"/>
  <c r="D25" i="51"/>
  <c r="D24" i="51"/>
  <c r="D23" i="51"/>
  <c r="D22" i="51"/>
  <c r="D21" i="51"/>
  <c r="D20" i="51"/>
  <c r="D19" i="51"/>
  <c r="D18" i="51"/>
  <c r="D17" i="51"/>
  <c r="D16" i="51"/>
  <c r="D15" i="51"/>
  <c r="D14" i="51"/>
  <c r="D13" i="51"/>
  <c r="D12" i="51"/>
  <c r="D11" i="51"/>
  <c r="D10" i="51"/>
  <c r="D9" i="51"/>
  <c r="D8" i="51"/>
  <c r="D7" i="51"/>
  <c r="D6" i="51"/>
  <c r="D5" i="51"/>
  <c r="D4" i="51"/>
  <c r="D3" i="51"/>
  <c r="D2" i="51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9" i="50"/>
  <c r="D8" i="50"/>
  <c r="D7" i="50"/>
  <c r="D6" i="50"/>
  <c r="D5" i="50"/>
  <c r="D4" i="50"/>
  <c r="D3" i="50"/>
  <c r="D2" i="50"/>
  <c r="D41" i="49"/>
  <c r="D40" i="49"/>
  <c r="D39" i="49"/>
  <c r="D38" i="49"/>
  <c r="D37" i="49"/>
  <c r="D36" i="49"/>
  <c r="D35" i="49"/>
  <c r="D34" i="49"/>
  <c r="D33" i="49"/>
  <c r="D32" i="49"/>
  <c r="D31" i="49"/>
  <c r="D30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7" i="49"/>
  <c r="D16" i="49"/>
  <c r="D15" i="49"/>
  <c r="D14" i="49"/>
  <c r="D13" i="49"/>
  <c r="D12" i="49"/>
  <c r="D11" i="49"/>
  <c r="D10" i="49"/>
  <c r="D9" i="49"/>
  <c r="D8" i="49"/>
  <c r="D7" i="49"/>
  <c r="D6" i="49"/>
  <c r="D5" i="49"/>
  <c r="D4" i="49"/>
  <c r="D3" i="49"/>
  <c r="D2" i="49"/>
  <c r="D65" i="48"/>
  <c r="D64" i="48"/>
  <c r="D63" i="48"/>
  <c r="D62" i="48"/>
  <c r="D61" i="48"/>
  <c r="D60" i="48"/>
  <c r="D59" i="48"/>
  <c r="D58" i="48"/>
  <c r="D57" i="48"/>
  <c r="D56" i="48"/>
  <c r="D55" i="48"/>
  <c r="D54" i="48"/>
  <c r="D53" i="48"/>
  <c r="D52" i="48"/>
  <c r="D51" i="48"/>
  <c r="D50" i="48"/>
  <c r="D49" i="48"/>
  <c r="D48" i="48"/>
  <c r="D47" i="48"/>
  <c r="D46" i="48"/>
  <c r="D45" i="48"/>
  <c r="D44" i="48"/>
  <c r="D43" i="48"/>
  <c r="D42" i="48"/>
  <c r="D41" i="48"/>
  <c r="D40" i="48"/>
  <c r="D39" i="48"/>
  <c r="D38" i="48"/>
  <c r="D37" i="48"/>
  <c r="D36" i="48"/>
  <c r="D35" i="48"/>
  <c r="D34" i="48"/>
  <c r="D33" i="48"/>
  <c r="D32" i="48"/>
  <c r="D31" i="48"/>
  <c r="D30" i="48"/>
  <c r="D29" i="48"/>
  <c r="D28" i="48"/>
  <c r="D27" i="48"/>
  <c r="D26" i="48"/>
  <c r="D25" i="48"/>
  <c r="D24" i="48"/>
  <c r="D23" i="48"/>
  <c r="D22" i="48"/>
  <c r="D21" i="48"/>
  <c r="D20" i="48"/>
  <c r="D19" i="48"/>
  <c r="D18" i="48"/>
  <c r="D17" i="48"/>
  <c r="D16" i="48"/>
  <c r="D15" i="48"/>
  <c r="D14" i="48"/>
  <c r="D13" i="48"/>
  <c r="D12" i="48"/>
  <c r="D11" i="48"/>
  <c r="D10" i="48"/>
  <c r="D9" i="48"/>
  <c r="D8" i="48"/>
  <c r="D7" i="48"/>
  <c r="D6" i="48"/>
  <c r="D5" i="48"/>
  <c r="D4" i="48"/>
  <c r="D3" i="48"/>
  <c r="D2" i="48"/>
  <c r="D33" i="47"/>
  <c r="D32" i="47"/>
  <c r="D31" i="47"/>
  <c r="D30" i="47"/>
  <c r="D29" i="47"/>
  <c r="D28" i="47"/>
  <c r="D27" i="47"/>
  <c r="D26" i="47"/>
  <c r="D25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D12" i="47"/>
  <c r="D11" i="47"/>
  <c r="D10" i="47"/>
  <c r="D9" i="47"/>
  <c r="D8" i="47"/>
  <c r="D7" i="47"/>
  <c r="D6" i="47"/>
  <c r="D5" i="47"/>
  <c r="D4" i="47"/>
  <c r="D3" i="47"/>
  <c r="D2" i="47"/>
  <c r="D33" i="46"/>
  <c r="D32" i="46"/>
  <c r="D31" i="46"/>
  <c r="D30" i="46"/>
  <c r="D29" i="46"/>
  <c r="D28" i="46"/>
  <c r="D27" i="46"/>
  <c r="D26" i="46"/>
  <c r="D25" i="46"/>
  <c r="D24" i="46"/>
  <c r="D23" i="46"/>
  <c r="D22" i="46"/>
  <c r="D21" i="46"/>
  <c r="D20" i="46"/>
  <c r="D19" i="46"/>
  <c r="D18" i="46"/>
  <c r="D17" i="46"/>
  <c r="D16" i="46"/>
  <c r="D15" i="46"/>
  <c r="D14" i="46"/>
  <c r="D13" i="46"/>
  <c r="D12" i="46"/>
  <c r="D11" i="46"/>
  <c r="D10" i="46"/>
  <c r="D9" i="46"/>
  <c r="D8" i="46"/>
  <c r="D7" i="46"/>
  <c r="D6" i="46"/>
  <c r="D5" i="46"/>
  <c r="D4" i="46"/>
  <c r="D3" i="46"/>
  <c r="D2" i="46"/>
  <c r="D33" i="45"/>
  <c r="D32" i="45"/>
  <c r="D31" i="45"/>
  <c r="D30" i="45"/>
  <c r="D29" i="45"/>
  <c r="D28" i="45"/>
  <c r="D27" i="45"/>
  <c r="D26" i="45"/>
  <c r="D25" i="45"/>
  <c r="D24" i="45"/>
  <c r="D23" i="45"/>
  <c r="D22" i="45"/>
  <c r="D21" i="45"/>
  <c r="D20" i="45"/>
  <c r="D19" i="45"/>
  <c r="D18" i="45"/>
  <c r="D17" i="45"/>
  <c r="D16" i="45"/>
  <c r="D15" i="45"/>
  <c r="D14" i="45"/>
  <c r="D13" i="45"/>
  <c r="D12" i="45"/>
  <c r="D11" i="45"/>
  <c r="D10" i="45"/>
  <c r="D9" i="45"/>
  <c r="D8" i="45"/>
  <c r="D7" i="45"/>
  <c r="D6" i="45"/>
  <c r="D5" i="45"/>
  <c r="D4" i="45"/>
  <c r="D3" i="45"/>
  <c r="D2" i="45"/>
  <c r="G43" i="44"/>
  <c r="D38" i="44"/>
  <c r="S37" i="44"/>
  <c r="R37" i="44"/>
  <c r="R44" i="44" s="1"/>
  <c r="Q37" i="44"/>
  <c r="Q44" i="44" s="1"/>
  <c r="P37" i="44"/>
  <c r="P44" i="44" s="1"/>
  <c r="O37" i="44"/>
  <c r="O44" i="44" s="1"/>
  <c r="N37" i="44"/>
  <c r="N44" i="44" s="1"/>
  <c r="I37" i="44"/>
  <c r="I44" i="44" s="1"/>
  <c r="H37" i="44"/>
  <c r="H44" i="44" s="1"/>
  <c r="G37" i="44"/>
  <c r="G44" i="44" s="1"/>
  <c r="F37" i="44"/>
  <c r="F44" i="44" s="1"/>
  <c r="E37" i="44"/>
  <c r="E44" i="44" s="1"/>
  <c r="D37" i="44"/>
  <c r="D44" i="44" s="1"/>
  <c r="S33" i="44"/>
  <c r="S43" i="44" s="1"/>
  <c r="R33" i="44"/>
  <c r="R43" i="44" s="1"/>
  <c r="Q33" i="44"/>
  <c r="Q43" i="44" s="1"/>
  <c r="P33" i="44"/>
  <c r="P43" i="44" s="1"/>
  <c r="O33" i="44"/>
  <c r="N33" i="44"/>
  <c r="N38" i="44" s="1"/>
  <c r="S44" i="44" s="1"/>
  <c r="I33" i="44"/>
  <c r="H33" i="44"/>
  <c r="G33" i="44"/>
  <c r="F33" i="44"/>
  <c r="F43" i="44" s="1"/>
  <c r="E33" i="44"/>
  <c r="E43" i="44" s="1"/>
  <c r="D33" i="44"/>
  <c r="D43" i="44" s="1"/>
  <c r="S29" i="44"/>
  <c r="S42" i="44" s="1"/>
  <c r="R29" i="44"/>
  <c r="R42" i="44" s="1"/>
  <c r="Q29" i="44"/>
  <c r="Q42" i="44" s="1"/>
  <c r="P29" i="44"/>
  <c r="P42" i="44" s="1"/>
  <c r="O29" i="44"/>
  <c r="O42" i="44" s="1"/>
  <c r="N29" i="44"/>
  <c r="N42" i="44" s="1"/>
  <c r="I29" i="44"/>
  <c r="I42" i="44" s="1"/>
  <c r="H29" i="44"/>
  <c r="H42" i="44" s="1"/>
  <c r="G29" i="44"/>
  <c r="G42" i="44" s="1"/>
  <c r="F29" i="44"/>
  <c r="F42" i="44" s="1"/>
  <c r="E29" i="44"/>
  <c r="E42" i="44" s="1"/>
  <c r="D29" i="44"/>
  <c r="D42" i="44" s="1"/>
  <c r="R20" i="44"/>
  <c r="R18" i="44"/>
  <c r="Q18" i="44"/>
  <c r="P18" i="44"/>
  <c r="O18" i="44"/>
  <c r="N14" i="44"/>
  <c r="S13" i="44"/>
  <c r="R13" i="44"/>
  <c r="Q13" i="44"/>
  <c r="Q20" i="44" s="1"/>
  <c r="P13" i="44"/>
  <c r="P20" i="44" s="1"/>
  <c r="O13" i="44"/>
  <c r="O20" i="44" s="1"/>
  <c r="N13" i="44"/>
  <c r="I13" i="44"/>
  <c r="H13" i="44"/>
  <c r="G13" i="44"/>
  <c r="F13" i="44"/>
  <c r="E13" i="44"/>
  <c r="D13" i="44"/>
  <c r="S9" i="44"/>
  <c r="S19" i="44" s="1"/>
  <c r="R9" i="44"/>
  <c r="R19" i="44" s="1"/>
  <c r="Q9" i="44"/>
  <c r="Q19" i="44" s="1"/>
  <c r="P9" i="44"/>
  <c r="P19" i="44" s="1"/>
  <c r="O9" i="44"/>
  <c r="O19" i="44" s="1"/>
  <c r="N9" i="44"/>
  <c r="N19" i="44" s="1"/>
  <c r="I9" i="44"/>
  <c r="H9" i="44"/>
  <c r="H18" i="44" s="1"/>
  <c r="G9" i="44"/>
  <c r="G18" i="44" s="1"/>
  <c r="F9" i="44"/>
  <c r="F18" i="44" s="1"/>
  <c r="E9" i="44"/>
  <c r="E18" i="44" s="1"/>
  <c r="D9" i="44"/>
  <c r="S5" i="44"/>
  <c r="R5" i="44"/>
  <c r="Q5" i="44"/>
  <c r="P5" i="44"/>
  <c r="O5" i="44"/>
  <c r="N5" i="44"/>
  <c r="N18" i="44" s="1"/>
  <c r="I5" i="44"/>
  <c r="H5" i="44"/>
  <c r="G5" i="44"/>
  <c r="F5" i="44"/>
  <c r="E5" i="44"/>
  <c r="D5" i="44"/>
  <c r="D14" i="44" s="1"/>
  <c r="F111" i="42"/>
  <c r="E111" i="42"/>
  <c r="D111" i="42"/>
  <c r="C111" i="42"/>
  <c r="C112" i="42" s="1"/>
  <c r="D113" i="42" s="1"/>
  <c r="C121" i="42" s="1"/>
  <c r="F105" i="42"/>
  <c r="E105" i="42"/>
  <c r="D105" i="42"/>
  <c r="C105" i="42"/>
  <c r="F99" i="42"/>
  <c r="E99" i="42"/>
  <c r="D99" i="42"/>
  <c r="C99" i="42"/>
  <c r="C100" i="42" s="1"/>
  <c r="E101" i="42" s="1"/>
  <c r="E116" i="42" s="1"/>
  <c r="C82" i="42"/>
  <c r="C83" i="42" s="1"/>
  <c r="C90" i="42" s="1"/>
  <c r="F81" i="42"/>
  <c r="E81" i="42"/>
  <c r="D81" i="42"/>
  <c r="C81" i="42"/>
  <c r="F75" i="42"/>
  <c r="E75" i="42"/>
  <c r="D75" i="42"/>
  <c r="C75" i="42"/>
  <c r="C76" i="42" s="1"/>
  <c r="F69" i="42"/>
  <c r="E69" i="42"/>
  <c r="D69" i="42"/>
  <c r="C69" i="42"/>
  <c r="C70" i="42" s="1"/>
  <c r="C71" i="42" s="1"/>
  <c r="C86" i="42" s="1"/>
  <c r="F50" i="42"/>
  <c r="E50" i="42"/>
  <c r="D50" i="42"/>
  <c r="C50" i="42"/>
  <c r="F44" i="42"/>
  <c r="E44" i="42"/>
  <c r="D44" i="42"/>
  <c r="C44" i="42"/>
  <c r="F38" i="42"/>
  <c r="E38" i="42"/>
  <c r="D38" i="42"/>
  <c r="C38" i="42"/>
  <c r="F18" i="42"/>
  <c r="E18" i="42"/>
  <c r="D18" i="42"/>
  <c r="C18" i="42"/>
  <c r="F12" i="42"/>
  <c r="E12" i="42"/>
  <c r="D12" i="42"/>
  <c r="C13" i="42" s="1"/>
  <c r="D14" i="42" s="1"/>
  <c r="C27" i="42" s="1"/>
  <c r="C12" i="42"/>
  <c r="F6" i="42"/>
  <c r="E6" i="42"/>
  <c r="D6" i="42"/>
  <c r="C6" i="42"/>
  <c r="C7" i="42" s="1"/>
  <c r="E3" i="37"/>
  <c r="D3" i="37"/>
  <c r="E4" i="37" s="1"/>
  <c r="E5" i="37"/>
  <c r="E7" i="37"/>
  <c r="E8" i="37"/>
  <c r="E9" i="37"/>
  <c r="E10" i="37"/>
  <c r="E11" i="37"/>
  <c r="E12" i="37"/>
  <c r="E13" i="37"/>
  <c r="E14" i="37"/>
  <c r="F3" i="40"/>
  <c r="F4" i="40"/>
  <c r="F5" i="40"/>
  <c r="F6" i="40"/>
  <c r="F7" i="40"/>
  <c r="F8" i="40"/>
  <c r="F9" i="40"/>
  <c r="F10" i="40"/>
  <c r="F11" i="40"/>
  <c r="F12" i="40"/>
  <c r="F13" i="40"/>
  <c r="F14" i="40"/>
  <c r="F15" i="40"/>
  <c r="F16" i="40"/>
  <c r="F17" i="40"/>
  <c r="F18" i="40"/>
  <c r="F19" i="40"/>
  <c r="F20" i="40"/>
  <c r="F21" i="40"/>
  <c r="F22" i="40"/>
  <c r="F23" i="40"/>
  <c r="F24" i="40"/>
  <c r="F25" i="40"/>
  <c r="F26" i="40"/>
  <c r="F27" i="40"/>
  <c r="F28" i="40"/>
  <c r="F29" i="40"/>
  <c r="F30" i="40"/>
  <c r="F31" i="40"/>
  <c r="F32" i="40"/>
  <c r="F33" i="40"/>
  <c r="F2" i="40"/>
  <c r="D33" i="40"/>
  <c r="D32" i="40"/>
  <c r="D31" i="40"/>
  <c r="D30" i="40"/>
  <c r="D29" i="40"/>
  <c r="D28" i="40"/>
  <c r="D27" i="40"/>
  <c r="D26" i="40"/>
  <c r="D25" i="40"/>
  <c r="D24" i="40"/>
  <c r="D23" i="40"/>
  <c r="D22" i="40"/>
  <c r="D21" i="40"/>
  <c r="D20" i="40"/>
  <c r="D19" i="40"/>
  <c r="D18" i="40"/>
  <c r="D17" i="40"/>
  <c r="D16" i="40"/>
  <c r="D15" i="40"/>
  <c r="D14" i="40"/>
  <c r="D13" i="40"/>
  <c r="D12" i="40"/>
  <c r="D11" i="40"/>
  <c r="D10" i="40"/>
  <c r="D9" i="40"/>
  <c r="D8" i="40"/>
  <c r="D7" i="40"/>
  <c r="D6" i="40"/>
  <c r="D5" i="40"/>
  <c r="D4" i="40"/>
  <c r="D3" i="40"/>
  <c r="D2" i="40"/>
  <c r="G5" i="39"/>
  <c r="G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22" i="39"/>
  <c r="G23" i="39"/>
  <c r="G24" i="39"/>
  <c r="G25" i="39"/>
  <c r="G26" i="39"/>
  <c r="G27" i="39"/>
  <c r="G28" i="39"/>
  <c r="G29" i="39"/>
  <c r="G30" i="39"/>
  <c r="G31" i="39"/>
  <c r="G32" i="39"/>
  <c r="G33" i="39"/>
  <c r="G34" i="39"/>
  <c r="G4" i="39"/>
  <c r="G3" i="39"/>
  <c r="E34" i="39"/>
  <c r="E33" i="39"/>
  <c r="E32" i="39"/>
  <c r="E31" i="39"/>
  <c r="E30" i="39"/>
  <c r="E29" i="39"/>
  <c r="E28" i="39"/>
  <c r="E27" i="39"/>
  <c r="E26" i="39"/>
  <c r="E25" i="39"/>
  <c r="E24" i="39"/>
  <c r="E23" i="39"/>
  <c r="E22" i="39"/>
  <c r="E21" i="39"/>
  <c r="E20" i="39"/>
  <c r="E19" i="39"/>
  <c r="E18" i="39"/>
  <c r="E17" i="39"/>
  <c r="E16" i="39"/>
  <c r="E15" i="39"/>
  <c r="E14" i="39"/>
  <c r="E13" i="39"/>
  <c r="E12" i="39"/>
  <c r="E11" i="39"/>
  <c r="E10" i="39"/>
  <c r="E9" i="39"/>
  <c r="E8" i="39"/>
  <c r="E7" i="39"/>
  <c r="E6" i="39"/>
  <c r="E5" i="39"/>
  <c r="E4" i="39"/>
  <c r="F3" i="39"/>
  <c r="E3" i="39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4" i="16"/>
  <c r="G5" i="16"/>
  <c r="G6" i="16"/>
  <c r="G7" i="16"/>
  <c r="G8" i="16"/>
  <c r="G9" i="16"/>
  <c r="G10" i="16"/>
  <c r="G3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E10" i="16"/>
  <c r="E9" i="16"/>
  <c r="E8" i="16"/>
  <c r="E7" i="16"/>
  <c r="E6" i="16"/>
  <c r="E5" i="16"/>
  <c r="E4" i="16"/>
  <c r="E3" i="16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C3" i="8"/>
  <c r="D25" i="38"/>
  <c r="D24" i="38"/>
  <c r="D23" i="38"/>
  <c r="D22" i="38"/>
  <c r="D21" i="38"/>
  <c r="D20" i="38"/>
  <c r="D19" i="38"/>
  <c r="D18" i="38"/>
  <c r="D17" i="38"/>
  <c r="D16" i="38"/>
  <c r="D15" i="38"/>
  <c r="D14" i="38"/>
  <c r="D13" i="38"/>
  <c r="D12" i="38"/>
  <c r="D11" i="38"/>
  <c r="D10" i="38"/>
  <c r="D9" i="38"/>
  <c r="D8" i="38"/>
  <c r="D7" i="38"/>
  <c r="D6" i="38"/>
  <c r="D5" i="38"/>
  <c r="D4" i="38"/>
  <c r="D3" i="38"/>
  <c r="D2" i="38"/>
  <c r="K55" i="57" l="1"/>
  <c r="K20" i="57"/>
  <c r="K40" i="57"/>
  <c r="K45" i="57"/>
  <c r="K50" i="57"/>
  <c r="I7" i="57"/>
  <c r="I8" i="57"/>
  <c r="I5" i="57"/>
  <c r="I11" i="57"/>
  <c r="I9" i="57"/>
  <c r="I10" i="57"/>
  <c r="I6" i="57"/>
  <c r="I12" i="57"/>
  <c r="J10" i="53"/>
  <c r="J11" i="53"/>
  <c r="H12" i="53"/>
  <c r="H7" i="53"/>
  <c r="J14" i="53"/>
  <c r="H9" i="53"/>
  <c r="H15" i="53"/>
  <c r="H8" i="53"/>
  <c r="H13" i="53"/>
  <c r="E2" i="51"/>
  <c r="F15" i="51" s="1"/>
  <c r="E2" i="50"/>
  <c r="F22" i="50" s="1"/>
  <c r="F3" i="50"/>
  <c r="F23" i="50"/>
  <c r="F6" i="50"/>
  <c r="F26" i="50"/>
  <c r="F9" i="50"/>
  <c r="F28" i="50"/>
  <c r="F29" i="50"/>
  <c r="F12" i="50"/>
  <c r="F31" i="50"/>
  <c r="F15" i="50"/>
  <c r="F33" i="50"/>
  <c r="F7" i="50"/>
  <c r="F26" i="49"/>
  <c r="F32" i="49"/>
  <c r="F34" i="49"/>
  <c r="F17" i="49"/>
  <c r="F18" i="49"/>
  <c r="F19" i="49"/>
  <c r="F40" i="49"/>
  <c r="F27" i="49"/>
  <c r="F11" i="49"/>
  <c r="F30" i="49"/>
  <c r="F14" i="49"/>
  <c r="F16" i="49"/>
  <c r="F35" i="49"/>
  <c r="E2" i="49"/>
  <c r="F15" i="49" s="1"/>
  <c r="E2" i="48"/>
  <c r="F49" i="48" s="1"/>
  <c r="E2" i="47"/>
  <c r="F19" i="47" s="1"/>
  <c r="F3" i="47"/>
  <c r="F22" i="47"/>
  <c r="F23" i="47"/>
  <c r="F25" i="47"/>
  <c r="F28" i="47"/>
  <c r="F5" i="47"/>
  <c r="F11" i="47"/>
  <c r="F29" i="47"/>
  <c r="F27" i="47"/>
  <c r="F12" i="47"/>
  <c r="F26" i="47"/>
  <c r="F9" i="47"/>
  <c r="F10" i="47"/>
  <c r="F30" i="47"/>
  <c r="F31" i="47"/>
  <c r="F33" i="47"/>
  <c r="F7" i="47"/>
  <c r="E2" i="46"/>
  <c r="F18" i="46" s="1"/>
  <c r="F17" i="46"/>
  <c r="F20" i="46"/>
  <c r="F27" i="46"/>
  <c r="F33" i="46"/>
  <c r="F24" i="46"/>
  <c r="F15" i="46"/>
  <c r="F6" i="46"/>
  <c r="F32" i="46"/>
  <c r="F23" i="46"/>
  <c r="F14" i="46"/>
  <c r="F5" i="46"/>
  <c r="F31" i="46"/>
  <c r="F22" i="46"/>
  <c r="F12" i="46"/>
  <c r="F3" i="46"/>
  <c r="F26" i="46"/>
  <c r="F11" i="46"/>
  <c r="F8" i="46"/>
  <c r="F10" i="46"/>
  <c r="F25" i="46"/>
  <c r="F9" i="46"/>
  <c r="F28" i="46"/>
  <c r="F29" i="46"/>
  <c r="F7" i="46"/>
  <c r="F28" i="45"/>
  <c r="E2" i="45"/>
  <c r="F16" i="45" s="1"/>
  <c r="E19" i="44"/>
  <c r="D18" i="44"/>
  <c r="I19" i="44"/>
  <c r="H19" i="44"/>
  <c r="G19" i="44"/>
  <c r="F19" i="44"/>
  <c r="I18" i="44"/>
  <c r="H17" i="44"/>
  <c r="F17" i="44"/>
  <c r="G17" i="44"/>
  <c r="I17" i="44"/>
  <c r="O43" i="44"/>
  <c r="I43" i="44"/>
  <c r="S20" i="44"/>
  <c r="N43" i="44"/>
  <c r="N20" i="44"/>
  <c r="S18" i="44"/>
  <c r="D17" i="44"/>
  <c r="D19" i="44"/>
  <c r="H43" i="44"/>
  <c r="E17" i="44"/>
  <c r="D71" i="42"/>
  <c r="C87" i="42" s="1"/>
  <c r="E71" i="42"/>
  <c r="E86" i="42" s="1"/>
  <c r="F71" i="42"/>
  <c r="E87" i="42" s="1"/>
  <c r="F14" i="42"/>
  <c r="E27" i="42" s="1"/>
  <c r="F113" i="42"/>
  <c r="E121" i="42" s="1"/>
  <c r="D83" i="42"/>
  <c r="C91" i="42" s="1"/>
  <c r="E83" i="42"/>
  <c r="E90" i="42" s="1"/>
  <c r="F83" i="42"/>
  <c r="E91" i="42" s="1"/>
  <c r="F101" i="42"/>
  <c r="E117" i="42" s="1"/>
  <c r="D77" i="42"/>
  <c r="C89" i="42" s="1"/>
  <c r="C46" i="42"/>
  <c r="C58" i="42" s="1"/>
  <c r="E77" i="42"/>
  <c r="E88" i="42" s="1"/>
  <c r="F107" i="42"/>
  <c r="E119" i="42" s="1"/>
  <c r="D46" i="42"/>
  <c r="C59" i="42" s="1"/>
  <c r="D8" i="42"/>
  <c r="C25" i="42" s="1"/>
  <c r="E8" i="42"/>
  <c r="E24" i="42" s="1"/>
  <c r="F8" i="42"/>
  <c r="E25" i="42" s="1"/>
  <c r="F77" i="42"/>
  <c r="E89" i="42" s="1"/>
  <c r="C14" i="42"/>
  <c r="C26" i="42" s="1"/>
  <c r="C113" i="42"/>
  <c r="C120" i="42" s="1"/>
  <c r="C45" i="42"/>
  <c r="E46" i="42" s="1"/>
  <c r="E58" i="42" s="1"/>
  <c r="E113" i="42"/>
  <c r="E120" i="42" s="1"/>
  <c r="C8" i="42"/>
  <c r="C24" i="42" s="1"/>
  <c r="C101" i="42"/>
  <c r="C116" i="42" s="1"/>
  <c r="C106" i="42"/>
  <c r="D107" i="42" s="1"/>
  <c r="C119" i="42" s="1"/>
  <c r="C77" i="42"/>
  <c r="C88" i="42" s="1"/>
  <c r="C19" i="42"/>
  <c r="D20" i="42" s="1"/>
  <c r="C29" i="42" s="1"/>
  <c r="C39" i="42"/>
  <c r="E40" i="42" s="1"/>
  <c r="E56" i="42" s="1"/>
  <c r="C51" i="42"/>
  <c r="F52" i="42" s="1"/>
  <c r="E61" i="42" s="1"/>
  <c r="D101" i="42"/>
  <c r="C117" i="42" s="1"/>
  <c r="E14" i="42"/>
  <c r="E26" i="42" s="1"/>
  <c r="E6" i="37"/>
  <c r="E2" i="40"/>
  <c r="F3" i="16"/>
  <c r="F25" i="38"/>
  <c r="F8" i="38"/>
  <c r="F9" i="38"/>
  <c r="F10" i="38"/>
  <c r="F11" i="38"/>
  <c r="F12" i="38"/>
  <c r="F13" i="38"/>
  <c r="F14" i="38"/>
  <c r="F15" i="38"/>
  <c r="F16" i="38"/>
  <c r="E2" i="38"/>
  <c r="F3" i="38" s="1"/>
  <c r="F10" i="51" l="1"/>
  <c r="F18" i="51"/>
  <c r="F35" i="51"/>
  <c r="F8" i="51"/>
  <c r="F48" i="51"/>
  <c r="F4" i="51"/>
  <c r="F30" i="51"/>
  <c r="F45" i="51"/>
  <c r="F5" i="51"/>
  <c r="F31" i="51"/>
  <c r="F43" i="51"/>
  <c r="F38" i="51"/>
  <c r="F12" i="51"/>
  <c r="F7" i="51"/>
  <c r="F13" i="51"/>
  <c r="F29" i="51"/>
  <c r="F49" i="51"/>
  <c r="F23" i="51"/>
  <c r="F25" i="51"/>
  <c r="F20" i="51"/>
  <c r="F3" i="51"/>
  <c r="F42" i="51"/>
  <c r="F37" i="51"/>
  <c r="F32" i="51"/>
  <c r="F46" i="51"/>
  <c r="F26" i="51"/>
  <c r="F36" i="51"/>
  <c r="F22" i="51"/>
  <c r="F14" i="51"/>
  <c r="F16" i="51"/>
  <c r="F24" i="51"/>
  <c r="F6" i="51"/>
  <c r="F39" i="51"/>
  <c r="F40" i="51"/>
  <c r="F34" i="51"/>
  <c r="F2" i="51"/>
  <c r="F47" i="51"/>
  <c r="F33" i="51"/>
  <c r="F27" i="51"/>
  <c r="F9" i="51"/>
  <c r="F44" i="51"/>
  <c r="F17" i="51"/>
  <c r="F28" i="51"/>
  <c r="F21" i="51"/>
  <c r="F41" i="51"/>
  <c r="F19" i="51"/>
  <c r="F11" i="51"/>
  <c r="F30" i="50"/>
  <c r="F2" i="50"/>
  <c r="F11" i="50"/>
  <c r="F18" i="50"/>
  <c r="F10" i="50"/>
  <c r="F5" i="50"/>
  <c r="F4" i="50"/>
  <c r="F21" i="50"/>
  <c r="F20" i="50"/>
  <c r="F19" i="50"/>
  <c r="F14" i="50"/>
  <c r="F17" i="50"/>
  <c r="F27" i="50"/>
  <c r="F8" i="50"/>
  <c r="F25" i="50"/>
  <c r="F24" i="50"/>
  <c r="F32" i="50"/>
  <c r="F13" i="50"/>
  <c r="F16" i="50"/>
  <c r="F12" i="49"/>
  <c r="F39" i="49"/>
  <c r="F29" i="49"/>
  <c r="F3" i="49"/>
  <c r="F9" i="49"/>
  <c r="F20" i="49"/>
  <c r="F13" i="49"/>
  <c r="F37" i="49"/>
  <c r="F28" i="49"/>
  <c r="F36" i="49"/>
  <c r="F31" i="49"/>
  <c r="F33" i="49"/>
  <c r="F10" i="49"/>
  <c r="F8" i="49"/>
  <c r="F7" i="49"/>
  <c r="F41" i="49"/>
  <c r="F21" i="49"/>
  <c r="F6" i="49"/>
  <c r="F22" i="49"/>
  <c r="F4" i="49"/>
  <c r="F23" i="49"/>
  <c r="F38" i="49"/>
  <c r="F25" i="49"/>
  <c r="F5" i="49"/>
  <c r="F2" i="49"/>
  <c r="F24" i="49"/>
  <c r="F22" i="48"/>
  <c r="F4" i="48"/>
  <c r="F39" i="48"/>
  <c r="F3" i="48"/>
  <c r="F56" i="48"/>
  <c r="F64" i="48"/>
  <c r="F46" i="48"/>
  <c r="F28" i="48"/>
  <c r="F10" i="48"/>
  <c r="F63" i="48"/>
  <c r="F40" i="48"/>
  <c r="F27" i="48"/>
  <c r="F57" i="48"/>
  <c r="F9" i="48"/>
  <c r="F21" i="48"/>
  <c r="F61" i="48"/>
  <c r="F23" i="48"/>
  <c r="F37" i="48"/>
  <c r="F11" i="48"/>
  <c r="F20" i="48"/>
  <c r="F55" i="48"/>
  <c r="F34" i="48"/>
  <c r="F12" i="48"/>
  <c r="F60" i="48"/>
  <c r="F45" i="48"/>
  <c r="F38" i="48"/>
  <c r="F42" i="48"/>
  <c r="F2" i="48"/>
  <c r="F5" i="48"/>
  <c r="F36" i="48"/>
  <c r="F58" i="48"/>
  <c r="F48" i="48"/>
  <c r="F52" i="48"/>
  <c r="F43" i="48"/>
  <c r="F19" i="48"/>
  <c r="F16" i="48"/>
  <c r="F25" i="48"/>
  <c r="F54" i="48"/>
  <c r="F33" i="48"/>
  <c r="F7" i="48"/>
  <c r="F18" i="48"/>
  <c r="F62" i="48"/>
  <c r="F35" i="48"/>
  <c r="F8" i="48"/>
  <c r="F53" i="48"/>
  <c r="F44" i="48"/>
  <c r="F26" i="48"/>
  <c r="F17" i="48"/>
  <c r="F24" i="48"/>
  <c r="F51" i="48"/>
  <c r="F50" i="48"/>
  <c r="F65" i="48"/>
  <c r="F6" i="48"/>
  <c r="F15" i="48"/>
  <c r="F32" i="48"/>
  <c r="F47" i="48"/>
  <c r="F59" i="48"/>
  <c r="F31" i="48"/>
  <c r="F14" i="48"/>
  <c r="F29" i="48"/>
  <c r="F41" i="48"/>
  <c r="F13" i="48"/>
  <c r="F30" i="48"/>
  <c r="F20" i="47"/>
  <c r="F18" i="47"/>
  <c r="F6" i="47"/>
  <c r="F16" i="47"/>
  <c r="F15" i="47"/>
  <c r="F21" i="47"/>
  <c r="F17" i="47"/>
  <c r="F8" i="47"/>
  <c r="F24" i="47"/>
  <c r="F32" i="47"/>
  <c r="F14" i="47"/>
  <c r="F2" i="47"/>
  <c r="F4" i="47"/>
  <c r="F13" i="47"/>
  <c r="F16" i="46"/>
  <c r="F21" i="46"/>
  <c r="F19" i="46"/>
  <c r="F30" i="46"/>
  <c r="F4" i="46"/>
  <c r="F2" i="46"/>
  <c r="F13" i="46"/>
  <c r="F9" i="45"/>
  <c r="F26" i="45"/>
  <c r="F7" i="45"/>
  <c r="F29" i="45"/>
  <c r="F27" i="45"/>
  <c r="F24" i="45"/>
  <c r="F10" i="45"/>
  <c r="F6" i="45"/>
  <c r="F11" i="45"/>
  <c r="F25" i="45"/>
  <c r="F20" i="45"/>
  <c r="F2" i="45"/>
  <c r="F19" i="45"/>
  <c r="F18" i="45"/>
  <c r="F8" i="45"/>
  <c r="F33" i="45"/>
  <c r="F32" i="45"/>
  <c r="F14" i="45"/>
  <c r="F5" i="45"/>
  <c r="F31" i="45"/>
  <c r="F4" i="45"/>
  <c r="F30" i="45"/>
  <c r="F23" i="45"/>
  <c r="F22" i="45"/>
  <c r="F13" i="45"/>
  <c r="F21" i="45"/>
  <c r="F12" i="45"/>
  <c r="F3" i="45"/>
  <c r="F15" i="45"/>
  <c r="F17" i="45"/>
  <c r="F40" i="42"/>
  <c r="E57" i="42" s="1"/>
  <c r="C107" i="42"/>
  <c r="C118" i="42" s="1"/>
  <c r="D52" i="42"/>
  <c r="C61" i="42" s="1"/>
  <c r="D40" i="42"/>
  <c r="C57" i="42" s="1"/>
  <c r="E107" i="42"/>
  <c r="E118" i="42" s="1"/>
  <c r="C40" i="42"/>
  <c r="C56" i="42" s="1"/>
  <c r="F20" i="42"/>
  <c r="E29" i="42" s="1"/>
  <c r="E20" i="42"/>
  <c r="E28" i="42" s="1"/>
  <c r="C20" i="42"/>
  <c r="C28" i="42" s="1"/>
  <c r="C52" i="42"/>
  <c r="C60" i="42" s="1"/>
  <c r="F46" i="42"/>
  <c r="E59" i="42" s="1"/>
  <c r="E52" i="42"/>
  <c r="E60" i="42" s="1"/>
  <c r="F6" i="38"/>
  <c r="F24" i="38"/>
  <c r="F23" i="38"/>
  <c r="F7" i="38"/>
  <c r="F20" i="38"/>
  <c r="F5" i="38"/>
  <c r="F2" i="38"/>
  <c r="F22" i="38"/>
  <c r="F4" i="38"/>
  <c r="F18" i="38"/>
  <c r="F21" i="38"/>
  <c r="F19" i="38"/>
  <c r="F17" i="38"/>
  <c r="K7" i="1" l="1"/>
  <c r="K8" i="1"/>
  <c r="K9" i="1"/>
  <c r="K10" i="1"/>
  <c r="K11" i="1"/>
  <c r="K12" i="1"/>
  <c r="K13" i="1"/>
  <c r="K14" i="1"/>
  <c r="K15" i="1"/>
  <c r="K16" i="1"/>
  <c r="K17" i="1"/>
  <c r="K6" i="1"/>
  <c r="J6" i="1"/>
  <c r="E13" i="1"/>
  <c r="E12" i="1"/>
  <c r="E8" i="1"/>
  <c r="E7" i="1"/>
  <c r="E6" i="1"/>
  <c r="E9" i="1"/>
  <c r="E10" i="1"/>
  <c r="E11" i="1"/>
  <c r="E14" i="1"/>
  <c r="E15" i="1"/>
  <c r="E16" i="1"/>
  <c r="E17" i="1"/>
  <c r="D6" i="1"/>
  <c r="H26" i="33" l="1"/>
  <c r="G26" i="33"/>
  <c r="F26" i="33"/>
  <c r="E26" i="33"/>
  <c r="D26" i="33"/>
  <c r="C26" i="33"/>
  <c r="H25" i="33"/>
  <c r="G25" i="33"/>
  <c r="F25" i="33"/>
  <c r="E25" i="33"/>
  <c r="D25" i="33"/>
  <c r="C25" i="33"/>
  <c r="H24" i="33"/>
  <c r="G24" i="33"/>
  <c r="F24" i="33"/>
  <c r="E24" i="33"/>
  <c r="D24" i="33"/>
  <c r="C24" i="33"/>
  <c r="H23" i="33"/>
  <c r="G23" i="33"/>
  <c r="F23" i="33"/>
  <c r="E23" i="33"/>
  <c r="D23" i="33"/>
  <c r="C23" i="33"/>
  <c r="C20" i="33"/>
  <c r="C19" i="33"/>
  <c r="C18" i="33"/>
  <c r="C17" i="33"/>
  <c r="H15" i="33"/>
  <c r="G15" i="33"/>
  <c r="F15" i="33"/>
  <c r="E15" i="33"/>
  <c r="D15" i="33"/>
  <c r="C15" i="33"/>
  <c r="H14" i="33"/>
  <c r="G14" i="33"/>
  <c r="F14" i="33"/>
  <c r="E14" i="33"/>
  <c r="D14" i="33"/>
  <c r="C14" i="33"/>
  <c r="H13" i="33"/>
  <c r="G13" i="33"/>
  <c r="F13" i="33"/>
  <c r="E13" i="33"/>
  <c r="D13" i="33"/>
  <c r="C13" i="33"/>
  <c r="H12" i="33"/>
  <c r="G12" i="33"/>
  <c r="F12" i="33"/>
  <c r="E12" i="33"/>
  <c r="D12" i="33"/>
  <c r="C12" i="33"/>
  <c r="L26" i="31"/>
  <c r="K26" i="31"/>
  <c r="J26" i="31"/>
  <c r="I26" i="31"/>
  <c r="H26" i="31"/>
  <c r="G26" i="31"/>
  <c r="F26" i="31"/>
  <c r="E26" i="31"/>
  <c r="D26" i="31"/>
  <c r="C26" i="31"/>
  <c r="L25" i="31"/>
  <c r="K25" i="31"/>
  <c r="J25" i="31"/>
  <c r="I25" i="31"/>
  <c r="H25" i="31"/>
  <c r="G25" i="31"/>
  <c r="F25" i="31"/>
  <c r="E25" i="31"/>
  <c r="D25" i="31"/>
  <c r="C25" i="31"/>
  <c r="L24" i="31"/>
  <c r="K24" i="31"/>
  <c r="J24" i="31"/>
  <c r="I24" i="31"/>
  <c r="H24" i="31"/>
  <c r="G24" i="31"/>
  <c r="F24" i="31"/>
  <c r="E24" i="31"/>
  <c r="D24" i="31"/>
  <c r="C24" i="31"/>
  <c r="L23" i="31"/>
  <c r="K23" i="31"/>
  <c r="J23" i="31"/>
  <c r="I23" i="31"/>
  <c r="H23" i="31"/>
  <c r="G23" i="31"/>
  <c r="F23" i="31"/>
  <c r="E23" i="31"/>
  <c r="D23" i="31"/>
  <c r="C23" i="31"/>
  <c r="C20" i="31"/>
  <c r="C19" i="31"/>
  <c r="C18" i="31"/>
  <c r="C17" i="31"/>
  <c r="L15" i="31"/>
  <c r="K15" i="31"/>
  <c r="J15" i="31"/>
  <c r="I15" i="31"/>
  <c r="H15" i="31"/>
  <c r="G15" i="31"/>
  <c r="F15" i="31"/>
  <c r="E15" i="31"/>
  <c r="D15" i="31"/>
  <c r="C15" i="31"/>
  <c r="L14" i="31"/>
  <c r="K14" i="31"/>
  <c r="J14" i="31"/>
  <c r="I14" i="31"/>
  <c r="H14" i="31"/>
  <c r="G14" i="31"/>
  <c r="F14" i="31"/>
  <c r="E14" i="31"/>
  <c r="D14" i="31"/>
  <c r="C14" i="31"/>
  <c r="L13" i="31"/>
  <c r="K13" i="31"/>
  <c r="J13" i="31"/>
  <c r="I13" i="31"/>
  <c r="H13" i="31"/>
  <c r="G13" i="31"/>
  <c r="F13" i="31"/>
  <c r="E13" i="31"/>
  <c r="D13" i="31"/>
  <c r="C13" i="31"/>
  <c r="L12" i="31"/>
  <c r="K12" i="31"/>
  <c r="J12" i="31"/>
  <c r="I12" i="31"/>
  <c r="H12" i="31"/>
  <c r="G12" i="31"/>
  <c r="F12" i="31"/>
  <c r="E12" i="31"/>
  <c r="D12" i="31"/>
  <c r="C12" i="31"/>
  <c r="N94" i="35"/>
  <c r="L94" i="35"/>
  <c r="K94" i="35"/>
  <c r="J94" i="35"/>
  <c r="F94" i="35"/>
  <c r="N93" i="35"/>
  <c r="L93" i="35"/>
  <c r="K93" i="35"/>
  <c r="J93" i="35"/>
  <c r="F93" i="35"/>
  <c r="N92" i="35"/>
  <c r="L92" i="35"/>
  <c r="K92" i="35"/>
  <c r="J92" i="35"/>
  <c r="F92" i="35"/>
  <c r="N91" i="35"/>
  <c r="L91" i="35"/>
  <c r="K91" i="35"/>
  <c r="J91" i="35"/>
  <c r="F91" i="35"/>
  <c r="N90" i="35"/>
  <c r="L90" i="35"/>
  <c r="K90" i="35"/>
  <c r="J90" i="35"/>
  <c r="F90" i="35"/>
  <c r="N89" i="35"/>
  <c r="L89" i="35"/>
  <c r="K89" i="35"/>
  <c r="J89" i="35"/>
  <c r="F89" i="35"/>
  <c r="N88" i="35"/>
  <c r="L88" i="35"/>
  <c r="K88" i="35"/>
  <c r="J88" i="35"/>
  <c r="F88" i="35"/>
  <c r="N87" i="35"/>
  <c r="L87" i="35"/>
  <c r="K87" i="35"/>
  <c r="J87" i="35"/>
  <c r="F87" i="35"/>
  <c r="N86" i="35"/>
  <c r="L86" i="35"/>
  <c r="K86" i="35"/>
  <c r="J86" i="35"/>
  <c r="F86" i="35"/>
  <c r="N85" i="35"/>
  <c r="L85" i="35"/>
  <c r="K85" i="35"/>
  <c r="J85" i="35"/>
  <c r="F85" i="35"/>
  <c r="N84" i="35"/>
  <c r="L84" i="35"/>
  <c r="K84" i="35"/>
  <c r="J84" i="35"/>
  <c r="F84" i="35"/>
  <c r="N83" i="35"/>
  <c r="L83" i="35"/>
  <c r="K83" i="35"/>
  <c r="J83" i="35"/>
  <c r="F83" i="35"/>
  <c r="N82" i="35"/>
  <c r="L82" i="35"/>
  <c r="K82" i="35"/>
  <c r="J82" i="35"/>
  <c r="F82" i="35"/>
  <c r="N81" i="35"/>
  <c r="L81" i="35"/>
  <c r="K81" i="35"/>
  <c r="J81" i="35"/>
  <c r="F81" i="35"/>
  <c r="N80" i="35"/>
  <c r="L80" i="35"/>
  <c r="K80" i="35"/>
  <c r="J80" i="35"/>
  <c r="F80" i="35"/>
  <c r="N79" i="35"/>
  <c r="L79" i="35"/>
  <c r="K79" i="35"/>
  <c r="J79" i="35"/>
  <c r="F79" i="35"/>
  <c r="N78" i="35"/>
  <c r="L78" i="35"/>
  <c r="K78" i="35"/>
  <c r="J78" i="35"/>
  <c r="F78" i="35"/>
  <c r="N77" i="35"/>
  <c r="L77" i="35"/>
  <c r="K77" i="35"/>
  <c r="J77" i="35"/>
  <c r="F77" i="35"/>
  <c r="N76" i="35"/>
  <c r="L76" i="35"/>
  <c r="K76" i="35"/>
  <c r="J76" i="35"/>
  <c r="F76" i="35"/>
  <c r="N75" i="35"/>
  <c r="L75" i="35"/>
  <c r="K75" i="35"/>
  <c r="J75" i="35"/>
  <c r="F75" i="35"/>
  <c r="N74" i="35"/>
  <c r="L74" i="35"/>
  <c r="K74" i="35"/>
  <c r="J74" i="35"/>
  <c r="F74" i="35"/>
  <c r="N73" i="35"/>
  <c r="L73" i="35"/>
  <c r="K73" i="35"/>
  <c r="J73" i="35"/>
  <c r="F73" i="35"/>
  <c r="N72" i="35"/>
  <c r="L72" i="35"/>
  <c r="K72" i="35"/>
  <c r="J72" i="35"/>
  <c r="F72" i="35"/>
  <c r="N71" i="35"/>
  <c r="L71" i="35"/>
  <c r="K71" i="35"/>
  <c r="J71" i="35"/>
  <c r="F71" i="35"/>
  <c r="N70" i="35"/>
  <c r="L70" i="35"/>
  <c r="K70" i="35"/>
  <c r="J70" i="35"/>
  <c r="F70" i="35"/>
  <c r="N69" i="35"/>
  <c r="L69" i="35"/>
  <c r="K69" i="35"/>
  <c r="J69" i="35"/>
  <c r="F69" i="35"/>
  <c r="N68" i="35"/>
  <c r="L68" i="35"/>
  <c r="K68" i="35"/>
  <c r="J68" i="35"/>
  <c r="F68" i="35"/>
  <c r="N67" i="35"/>
  <c r="L67" i="35"/>
  <c r="K67" i="35"/>
  <c r="J67" i="35"/>
  <c r="F67" i="35"/>
  <c r="N66" i="35"/>
  <c r="L66" i="35"/>
  <c r="K66" i="35"/>
  <c r="J66" i="35"/>
  <c r="F66" i="35"/>
  <c r="N65" i="35"/>
  <c r="M65" i="35"/>
  <c r="L65" i="35"/>
  <c r="K65" i="35"/>
  <c r="J65" i="35"/>
  <c r="F65" i="35"/>
  <c r="N64" i="35"/>
  <c r="L64" i="35"/>
  <c r="K64" i="35"/>
  <c r="J64" i="35"/>
  <c r="F64" i="35"/>
  <c r="N63" i="35"/>
  <c r="L63" i="35"/>
  <c r="K63" i="35"/>
  <c r="J63" i="35"/>
  <c r="F63" i="35"/>
  <c r="N62" i="35"/>
  <c r="L62" i="35"/>
  <c r="K62" i="35"/>
  <c r="J62" i="35"/>
  <c r="F62" i="35"/>
  <c r="N61" i="35"/>
  <c r="L61" i="35"/>
  <c r="K61" i="35"/>
  <c r="J61" i="35"/>
  <c r="F61" i="35"/>
  <c r="N60" i="35"/>
  <c r="L60" i="35"/>
  <c r="K60" i="35"/>
  <c r="J60" i="35"/>
  <c r="F60" i="35"/>
  <c r="N59" i="35"/>
  <c r="L59" i="35"/>
  <c r="K59" i="35"/>
  <c r="J59" i="35"/>
  <c r="F59" i="35"/>
  <c r="N58" i="35"/>
  <c r="L58" i="35"/>
  <c r="K58" i="35"/>
  <c r="J58" i="35"/>
  <c r="F58" i="35"/>
  <c r="N57" i="35"/>
  <c r="L57" i="35"/>
  <c r="K57" i="35"/>
  <c r="J57" i="35"/>
  <c r="F57" i="35"/>
  <c r="N56" i="35"/>
  <c r="L56" i="35"/>
  <c r="K56" i="35"/>
  <c r="J56" i="35"/>
  <c r="F56" i="35"/>
  <c r="N55" i="35"/>
  <c r="L55" i="35"/>
  <c r="K55" i="35"/>
  <c r="J55" i="35"/>
  <c r="F55" i="35"/>
  <c r="N54" i="35"/>
  <c r="L54" i="35"/>
  <c r="K54" i="35"/>
  <c r="J54" i="35"/>
  <c r="F54" i="35"/>
  <c r="N53" i="35"/>
  <c r="L53" i="35"/>
  <c r="K53" i="35"/>
  <c r="J53" i="35"/>
  <c r="F53" i="35"/>
  <c r="N52" i="35"/>
  <c r="L52" i="35"/>
  <c r="K52" i="35"/>
  <c r="J52" i="35"/>
  <c r="F52" i="35"/>
  <c r="N51" i="35"/>
  <c r="L51" i="35"/>
  <c r="K51" i="35"/>
  <c r="J51" i="35"/>
  <c r="F51" i="35"/>
  <c r="N50" i="35"/>
  <c r="L50" i="35"/>
  <c r="K50" i="35"/>
  <c r="J50" i="35"/>
  <c r="F50" i="35"/>
  <c r="N49" i="35"/>
  <c r="L49" i="35"/>
  <c r="K49" i="35"/>
  <c r="J49" i="35"/>
  <c r="F49" i="35"/>
  <c r="N48" i="35"/>
  <c r="L48" i="35"/>
  <c r="K48" i="35"/>
  <c r="J48" i="35"/>
  <c r="F48" i="35"/>
  <c r="N47" i="35"/>
  <c r="L47" i="35"/>
  <c r="K47" i="35"/>
  <c r="J47" i="35"/>
  <c r="F47" i="35"/>
  <c r="N46" i="35"/>
  <c r="L46" i="35"/>
  <c r="K46" i="35"/>
  <c r="J46" i="35"/>
  <c r="F46" i="35"/>
  <c r="N45" i="35"/>
  <c r="L45" i="35"/>
  <c r="K45" i="35"/>
  <c r="J45" i="35"/>
  <c r="F45" i="35"/>
  <c r="N44" i="35"/>
  <c r="L44" i="35"/>
  <c r="K44" i="35"/>
  <c r="J44" i="35"/>
  <c r="F44" i="35"/>
  <c r="N43" i="35"/>
  <c r="L43" i="35"/>
  <c r="K43" i="35"/>
  <c r="J43" i="35"/>
  <c r="F43" i="35"/>
  <c r="N42" i="35"/>
  <c r="L42" i="35"/>
  <c r="K42" i="35"/>
  <c r="J42" i="35"/>
  <c r="F42" i="35"/>
  <c r="N41" i="35"/>
  <c r="L41" i="35"/>
  <c r="K41" i="35"/>
  <c r="J41" i="35"/>
  <c r="F41" i="35"/>
  <c r="N40" i="35"/>
  <c r="L40" i="35"/>
  <c r="K40" i="35"/>
  <c r="J40" i="35"/>
  <c r="F40" i="35"/>
  <c r="N39" i="35"/>
  <c r="L39" i="35"/>
  <c r="K39" i="35"/>
  <c r="J39" i="35"/>
  <c r="F39" i="35"/>
  <c r="N38" i="35"/>
  <c r="L38" i="35"/>
  <c r="K38" i="35"/>
  <c r="J38" i="35"/>
  <c r="F38" i="35"/>
  <c r="N37" i="35"/>
  <c r="L37" i="35"/>
  <c r="K37" i="35"/>
  <c r="J37" i="35"/>
  <c r="F37" i="35"/>
  <c r="N36" i="35"/>
  <c r="L36" i="35"/>
  <c r="K36" i="35"/>
  <c r="J36" i="35"/>
  <c r="F36" i="35"/>
  <c r="N35" i="35"/>
  <c r="M35" i="35"/>
  <c r="L35" i="35"/>
  <c r="K35" i="35"/>
  <c r="J35" i="35"/>
  <c r="F35" i="35"/>
  <c r="N34" i="35"/>
  <c r="L34" i="35"/>
  <c r="K34" i="35"/>
  <c r="J34" i="35"/>
  <c r="F34" i="35"/>
  <c r="N33" i="35"/>
  <c r="L33" i="35"/>
  <c r="K33" i="35"/>
  <c r="J33" i="35"/>
  <c r="F33" i="35"/>
  <c r="N32" i="35"/>
  <c r="L32" i="35"/>
  <c r="K32" i="35"/>
  <c r="J32" i="35"/>
  <c r="F32" i="35"/>
  <c r="N31" i="35"/>
  <c r="L31" i="35"/>
  <c r="K31" i="35"/>
  <c r="J31" i="35"/>
  <c r="F31" i="35"/>
  <c r="N30" i="35"/>
  <c r="L30" i="35"/>
  <c r="K30" i="35"/>
  <c r="J30" i="35"/>
  <c r="F30" i="35"/>
  <c r="N29" i="35"/>
  <c r="L29" i="35"/>
  <c r="K29" i="35"/>
  <c r="J29" i="35"/>
  <c r="F29" i="35"/>
  <c r="N28" i="35"/>
  <c r="L28" i="35"/>
  <c r="K28" i="35"/>
  <c r="J28" i="35"/>
  <c r="F28" i="35"/>
  <c r="N27" i="35"/>
  <c r="L27" i="35"/>
  <c r="K27" i="35"/>
  <c r="J27" i="35"/>
  <c r="F27" i="35"/>
  <c r="N26" i="35"/>
  <c r="L26" i="35"/>
  <c r="K26" i="35"/>
  <c r="J26" i="35"/>
  <c r="F26" i="35"/>
  <c r="N25" i="35"/>
  <c r="L25" i="35"/>
  <c r="K25" i="35"/>
  <c r="J25" i="35"/>
  <c r="F25" i="35"/>
  <c r="N24" i="35"/>
  <c r="L24" i="35"/>
  <c r="K24" i="35"/>
  <c r="J24" i="35"/>
  <c r="F24" i="35"/>
  <c r="N23" i="35"/>
  <c r="L23" i="35"/>
  <c r="K23" i="35"/>
  <c r="J23" i="35"/>
  <c r="F23" i="35"/>
  <c r="N22" i="35"/>
  <c r="L22" i="35"/>
  <c r="K22" i="35"/>
  <c r="J22" i="35"/>
  <c r="F22" i="35"/>
  <c r="N21" i="35"/>
  <c r="L21" i="35"/>
  <c r="K21" i="35"/>
  <c r="J21" i="35"/>
  <c r="F21" i="35"/>
  <c r="N20" i="35"/>
  <c r="L20" i="35"/>
  <c r="K20" i="35"/>
  <c r="J20" i="35"/>
  <c r="F20" i="35"/>
  <c r="N19" i="35"/>
  <c r="L19" i="35"/>
  <c r="K19" i="35"/>
  <c r="J19" i="35"/>
  <c r="F19" i="35"/>
  <c r="N18" i="35"/>
  <c r="L18" i="35"/>
  <c r="K18" i="35"/>
  <c r="J18" i="35"/>
  <c r="F18" i="35"/>
  <c r="N17" i="35"/>
  <c r="L17" i="35"/>
  <c r="K17" i="35"/>
  <c r="J17" i="35"/>
  <c r="F17" i="35"/>
  <c r="N16" i="35"/>
  <c r="L16" i="35"/>
  <c r="K16" i="35"/>
  <c r="J16" i="35"/>
  <c r="F16" i="35"/>
  <c r="N15" i="35"/>
  <c r="L15" i="35"/>
  <c r="K15" i="35"/>
  <c r="J15" i="35"/>
  <c r="F15" i="35"/>
  <c r="N14" i="35"/>
  <c r="L14" i="35"/>
  <c r="K14" i="35"/>
  <c r="J14" i="35"/>
  <c r="F14" i="35"/>
  <c r="N13" i="35"/>
  <c r="L13" i="35"/>
  <c r="K13" i="35"/>
  <c r="J13" i="35"/>
  <c r="F13" i="35"/>
  <c r="N12" i="35"/>
  <c r="L12" i="35"/>
  <c r="K12" i="35"/>
  <c r="J12" i="35"/>
  <c r="F12" i="35"/>
  <c r="N11" i="35"/>
  <c r="L11" i="35"/>
  <c r="K11" i="35"/>
  <c r="J11" i="35"/>
  <c r="F11" i="35"/>
  <c r="N10" i="35"/>
  <c r="L10" i="35"/>
  <c r="K10" i="35"/>
  <c r="J10" i="35"/>
  <c r="F10" i="35"/>
  <c r="N9" i="35"/>
  <c r="L9" i="35"/>
  <c r="K9" i="35"/>
  <c r="J9" i="35"/>
  <c r="F9" i="35"/>
  <c r="N8" i="35"/>
  <c r="L8" i="35"/>
  <c r="K8" i="35"/>
  <c r="J8" i="35"/>
  <c r="F8" i="35"/>
  <c r="N7" i="35"/>
  <c r="L7" i="35"/>
  <c r="K7" i="35"/>
  <c r="J7" i="35"/>
  <c r="F7" i="35"/>
  <c r="N6" i="35"/>
  <c r="L6" i="35"/>
  <c r="K6" i="35"/>
  <c r="J6" i="35"/>
  <c r="F6" i="35"/>
  <c r="N5" i="35"/>
  <c r="M5" i="35"/>
  <c r="L5" i="35"/>
  <c r="K5" i="35"/>
  <c r="J5" i="35"/>
  <c r="F5" i="35"/>
  <c r="AC54" i="30"/>
  <c r="AA54" i="30"/>
  <c r="Y54" i="30"/>
  <c r="W54" i="30"/>
  <c r="U54" i="30"/>
  <c r="S54" i="30"/>
  <c r="N54" i="30"/>
  <c r="L54" i="30"/>
  <c r="J54" i="30"/>
  <c r="H54" i="30"/>
  <c r="F54" i="30"/>
  <c r="D54" i="30"/>
  <c r="AC53" i="30"/>
  <c r="AA53" i="30"/>
  <c r="Y53" i="30"/>
  <c r="W53" i="30"/>
  <c r="U53" i="30"/>
  <c r="S53" i="30"/>
  <c r="N53" i="30"/>
  <c r="L53" i="30"/>
  <c r="J53" i="30"/>
  <c r="H53" i="30"/>
  <c r="F53" i="30"/>
  <c r="D53" i="30"/>
  <c r="AC52" i="30"/>
  <c r="AA52" i="30"/>
  <c r="Y52" i="30"/>
  <c r="W52" i="30"/>
  <c r="U52" i="30"/>
  <c r="S52" i="30"/>
  <c r="N52" i="30"/>
  <c r="L52" i="30"/>
  <c r="J52" i="30"/>
  <c r="H52" i="30"/>
  <c r="F52" i="30"/>
  <c r="D52" i="30"/>
  <c r="AC51" i="30"/>
  <c r="AA51" i="30"/>
  <c r="Y51" i="30"/>
  <c r="W51" i="30"/>
  <c r="U51" i="30"/>
  <c r="S51" i="30"/>
  <c r="N51" i="30"/>
  <c r="L51" i="30"/>
  <c r="J51" i="30"/>
  <c r="H51" i="30"/>
  <c r="F51" i="30"/>
  <c r="D51" i="30"/>
  <c r="AC50" i="30"/>
  <c r="AA50" i="30"/>
  <c r="Y50" i="30"/>
  <c r="W50" i="30"/>
  <c r="U50" i="30"/>
  <c r="S50" i="30"/>
  <c r="N50" i="30"/>
  <c r="L50" i="30"/>
  <c r="J50" i="30"/>
  <c r="H50" i="30"/>
  <c r="F50" i="30"/>
  <c r="D50" i="30"/>
  <c r="AC49" i="30"/>
  <c r="AA49" i="30"/>
  <c r="Y49" i="30"/>
  <c r="W49" i="30"/>
  <c r="U49" i="30"/>
  <c r="S49" i="30"/>
  <c r="N49" i="30"/>
  <c r="L49" i="30"/>
  <c r="J49" i="30"/>
  <c r="H49" i="30"/>
  <c r="F49" i="30"/>
  <c r="D49" i="30"/>
  <c r="AD46" i="30"/>
  <c r="AC46" i="30"/>
  <c r="AB46" i="30"/>
  <c r="AA46" i="30"/>
  <c r="Z46" i="30"/>
  <c r="Y46" i="30"/>
  <c r="X46" i="30"/>
  <c r="W46" i="30"/>
  <c r="V46" i="30"/>
  <c r="U46" i="30"/>
  <c r="T46" i="30"/>
  <c r="S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S45" i="30"/>
  <c r="D45" i="30"/>
  <c r="AD44" i="30"/>
  <c r="AC44" i="30"/>
  <c r="AB44" i="30"/>
  <c r="AA44" i="30"/>
  <c r="Z44" i="30"/>
  <c r="Y44" i="30"/>
  <c r="X44" i="30"/>
  <c r="W44" i="30"/>
  <c r="V44" i="30"/>
  <c r="U44" i="30"/>
  <c r="T44" i="30"/>
  <c r="S44" i="30"/>
  <c r="O44" i="30"/>
  <c r="N44" i="30"/>
  <c r="M44" i="30"/>
  <c r="L44" i="30"/>
  <c r="K44" i="30"/>
  <c r="J44" i="30"/>
  <c r="I44" i="30"/>
  <c r="H44" i="30"/>
  <c r="G44" i="30"/>
  <c r="F44" i="30"/>
  <c r="E44" i="30"/>
  <c r="D44" i="30"/>
  <c r="AD40" i="30"/>
  <c r="AC40" i="30"/>
  <c r="AB40" i="30"/>
  <c r="AA40" i="30"/>
  <c r="Z40" i="30"/>
  <c r="Y40" i="30"/>
  <c r="X40" i="30"/>
  <c r="W40" i="30"/>
  <c r="V40" i="30"/>
  <c r="U40" i="30"/>
  <c r="T40" i="30"/>
  <c r="S40" i="30"/>
  <c r="O40" i="30"/>
  <c r="N40" i="30"/>
  <c r="M40" i="30"/>
  <c r="L40" i="30"/>
  <c r="K40" i="30"/>
  <c r="J40" i="30"/>
  <c r="I40" i="30"/>
  <c r="H40" i="30"/>
  <c r="G40" i="30"/>
  <c r="F40" i="30"/>
  <c r="E40" i="30"/>
  <c r="D40" i="30"/>
  <c r="S39" i="30"/>
  <c r="D39" i="30"/>
  <c r="AD38" i="30"/>
  <c r="AC38" i="30"/>
  <c r="AB38" i="30"/>
  <c r="AA38" i="30"/>
  <c r="Z38" i="30"/>
  <c r="Y38" i="30"/>
  <c r="X38" i="30"/>
  <c r="W38" i="30"/>
  <c r="V38" i="30"/>
  <c r="U38" i="30"/>
  <c r="T38" i="30"/>
  <c r="S38" i="30"/>
  <c r="O38" i="30"/>
  <c r="N38" i="30"/>
  <c r="M38" i="30"/>
  <c r="L38" i="30"/>
  <c r="K38" i="30"/>
  <c r="J38" i="30"/>
  <c r="I38" i="30"/>
  <c r="H38" i="30"/>
  <c r="G38" i="30"/>
  <c r="F38" i="30"/>
  <c r="E38" i="30"/>
  <c r="D38" i="30"/>
  <c r="AD34" i="30"/>
  <c r="AC34" i="30"/>
  <c r="AB34" i="30"/>
  <c r="AA34" i="30"/>
  <c r="Z34" i="30"/>
  <c r="Y34" i="30"/>
  <c r="X34" i="30"/>
  <c r="W34" i="30"/>
  <c r="V34" i="30"/>
  <c r="U34" i="30"/>
  <c r="T34" i="30"/>
  <c r="S34" i="30"/>
  <c r="O34" i="30"/>
  <c r="N34" i="30"/>
  <c r="M34" i="30"/>
  <c r="L34" i="30"/>
  <c r="K34" i="30"/>
  <c r="J34" i="30"/>
  <c r="I34" i="30"/>
  <c r="H34" i="30"/>
  <c r="G34" i="30"/>
  <c r="F34" i="30"/>
  <c r="E34" i="30"/>
  <c r="D34" i="30"/>
  <c r="S33" i="30"/>
  <c r="D33" i="30"/>
  <c r="AD32" i="30"/>
  <c r="AC32" i="30"/>
  <c r="AB32" i="30"/>
  <c r="AA32" i="30"/>
  <c r="Z32" i="30"/>
  <c r="Y32" i="30"/>
  <c r="X32" i="30"/>
  <c r="W32" i="30"/>
  <c r="V32" i="30"/>
  <c r="U32" i="30"/>
  <c r="T32" i="30"/>
  <c r="S32" i="30"/>
  <c r="O32" i="30"/>
  <c r="N32" i="30"/>
  <c r="M32" i="30"/>
  <c r="L32" i="30"/>
  <c r="K32" i="30"/>
  <c r="J32" i="30"/>
  <c r="I32" i="30"/>
  <c r="H32" i="30"/>
  <c r="G32" i="30"/>
  <c r="F32" i="30"/>
  <c r="E32" i="30"/>
  <c r="D32" i="30"/>
  <c r="AC27" i="30"/>
  <c r="AA27" i="30"/>
  <c r="Y27" i="30"/>
  <c r="W27" i="30"/>
  <c r="U27" i="30"/>
  <c r="S27" i="30"/>
  <c r="N27" i="30"/>
  <c r="L27" i="30"/>
  <c r="J27" i="30"/>
  <c r="H27" i="30"/>
  <c r="F27" i="30"/>
  <c r="D27" i="30"/>
  <c r="AC26" i="30"/>
  <c r="AA26" i="30"/>
  <c r="Y26" i="30"/>
  <c r="W26" i="30"/>
  <c r="U26" i="30"/>
  <c r="S26" i="30"/>
  <c r="N26" i="30"/>
  <c r="L26" i="30"/>
  <c r="J26" i="30"/>
  <c r="H26" i="30"/>
  <c r="F26" i="30"/>
  <c r="D26" i="30"/>
  <c r="AC25" i="30"/>
  <c r="AA25" i="30"/>
  <c r="Y25" i="30"/>
  <c r="W25" i="30"/>
  <c r="U25" i="30"/>
  <c r="S25" i="30"/>
  <c r="N25" i="30"/>
  <c r="L25" i="30"/>
  <c r="J25" i="30"/>
  <c r="H25" i="30"/>
  <c r="F25" i="30"/>
  <c r="D25" i="30"/>
  <c r="AC24" i="30"/>
  <c r="AA24" i="30"/>
  <c r="Y24" i="30"/>
  <c r="W24" i="30"/>
  <c r="U24" i="30"/>
  <c r="S24" i="30"/>
  <c r="N24" i="30"/>
  <c r="L24" i="30"/>
  <c r="J24" i="30"/>
  <c r="H24" i="30"/>
  <c r="F24" i="30"/>
  <c r="D24" i="30"/>
  <c r="AC23" i="30"/>
  <c r="AA23" i="30"/>
  <c r="Y23" i="30"/>
  <c r="W23" i="30"/>
  <c r="U23" i="30"/>
  <c r="S23" i="30"/>
  <c r="N23" i="30"/>
  <c r="L23" i="30"/>
  <c r="J23" i="30"/>
  <c r="H23" i="30"/>
  <c r="F23" i="30"/>
  <c r="D23" i="30"/>
  <c r="AC22" i="30"/>
  <c r="AA22" i="30"/>
  <c r="Y22" i="30"/>
  <c r="W22" i="30"/>
  <c r="U22" i="30"/>
  <c r="S22" i="30"/>
  <c r="N22" i="30"/>
  <c r="L22" i="30"/>
  <c r="J22" i="30"/>
  <c r="H22" i="30"/>
  <c r="F22" i="30"/>
  <c r="D22" i="30"/>
  <c r="AD19" i="30"/>
  <c r="AC19" i="30"/>
  <c r="AB19" i="30"/>
  <c r="AA19" i="30"/>
  <c r="Z19" i="30"/>
  <c r="Y19" i="30"/>
  <c r="X19" i="30"/>
  <c r="W19" i="30"/>
  <c r="V19" i="30"/>
  <c r="U19" i="30"/>
  <c r="T19" i="30"/>
  <c r="S19" i="30"/>
  <c r="O19" i="30"/>
  <c r="N19" i="30"/>
  <c r="M19" i="30"/>
  <c r="L19" i="30"/>
  <c r="K19" i="30"/>
  <c r="J19" i="30"/>
  <c r="I19" i="30"/>
  <c r="H19" i="30"/>
  <c r="G19" i="30"/>
  <c r="F19" i="30"/>
  <c r="E19" i="30"/>
  <c r="D19" i="30"/>
  <c r="S18" i="30"/>
  <c r="D18" i="30"/>
  <c r="AD17" i="30"/>
  <c r="AC17" i="30"/>
  <c r="AB17" i="30"/>
  <c r="AA17" i="30"/>
  <c r="Z17" i="30"/>
  <c r="Y17" i="30"/>
  <c r="X17" i="30"/>
  <c r="W17" i="30"/>
  <c r="V17" i="30"/>
  <c r="U17" i="30"/>
  <c r="T17" i="30"/>
  <c r="S17" i="30"/>
  <c r="O17" i="30"/>
  <c r="N17" i="30"/>
  <c r="M17" i="30"/>
  <c r="L17" i="30"/>
  <c r="K17" i="30"/>
  <c r="J17" i="30"/>
  <c r="I17" i="30"/>
  <c r="H17" i="30"/>
  <c r="G17" i="30"/>
  <c r="F17" i="30"/>
  <c r="E17" i="30"/>
  <c r="D17" i="30"/>
  <c r="AD13" i="30"/>
  <c r="AC13" i="30"/>
  <c r="AB13" i="30"/>
  <c r="AA13" i="30"/>
  <c r="Z13" i="30"/>
  <c r="Y13" i="30"/>
  <c r="X13" i="30"/>
  <c r="W13" i="30"/>
  <c r="V13" i="30"/>
  <c r="U13" i="30"/>
  <c r="T13" i="30"/>
  <c r="S13" i="30"/>
  <c r="O13" i="30"/>
  <c r="N13" i="30"/>
  <c r="M13" i="30"/>
  <c r="L13" i="30"/>
  <c r="K13" i="30"/>
  <c r="J13" i="30"/>
  <c r="I13" i="30"/>
  <c r="H13" i="30"/>
  <c r="G13" i="30"/>
  <c r="F13" i="30"/>
  <c r="E13" i="30"/>
  <c r="D13" i="30"/>
  <c r="S12" i="30"/>
  <c r="D12" i="30"/>
  <c r="AD11" i="30"/>
  <c r="AC11" i="30"/>
  <c r="AB11" i="30"/>
  <c r="AA11" i="30"/>
  <c r="Z11" i="30"/>
  <c r="Y11" i="30"/>
  <c r="X11" i="30"/>
  <c r="W11" i="30"/>
  <c r="V11" i="30"/>
  <c r="U11" i="30"/>
  <c r="T11" i="30"/>
  <c r="S11" i="30"/>
  <c r="O11" i="30"/>
  <c r="N11" i="30"/>
  <c r="M11" i="30"/>
  <c r="L11" i="30"/>
  <c r="K11" i="30"/>
  <c r="J11" i="30"/>
  <c r="I11" i="30"/>
  <c r="H11" i="30"/>
  <c r="G11" i="30"/>
  <c r="F11" i="30"/>
  <c r="E11" i="30"/>
  <c r="D11" i="30"/>
  <c r="AD7" i="30"/>
  <c r="AC7" i="30"/>
  <c r="AB7" i="30"/>
  <c r="AA7" i="30"/>
  <c r="Z7" i="30"/>
  <c r="Y7" i="30"/>
  <c r="X7" i="30"/>
  <c r="W7" i="30"/>
  <c r="V7" i="30"/>
  <c r="U7" i="30"/>
  <c r="T7" i="30"/>
  <c r="S7" i="30"/>
  <c r="O7" i="30"/>
  <c r="N7" i="30"/>
  <c r="M7" i="30"/>
  <c r="L7" i="30"/>
  <c r="K7" i="30"/>
  <c r="J7" i="30"/>
  <c r="I7" i="30"/>
  <c r="H7" i="30"/>
  <c r="G7" i="30"/>
  <c r="F7" i="30"/>
  <c r="E7" i="30"/>
  <c r="D7" i="30"/>
  <c r="S6" i="30"/>
  <c r="D6" i="30"/>
  <c r="AD5" i="30"/>
  <c r="AC5" i="30"/>
  <c r="AB5" i="30"/>
  <c r="AA5" i="30"/>
  <c r="Z5" i="30"/>
  <c r="Y5" i="30"/>
  <c r="X5" i="30"/>
  <c r="W5" i="30"/>
  <c r="V5" i="30"/>
  <c r="U5" i="30"/>
  <c r="T5" i="30"/>
  <c r="S5" i="30"/>
  <c r="O5" i="30"/>
  <c r="N5" i="30"/>
  <c r="M5" i="30"/>
  <c r="L5" i="30"/>
  <c r="K5" i="30"/>
  <c r="J5" i="30"/>
  <c r="I5" i="30"/>
  <c r="H5" i="30"/>
  <c r="G5" i="30"/>
  <c r="F5" i="30"/>
  <c r="E5" i="30"/>
  <c r="D5" i="30"/>
  <c r="J81" i="29"/>
  <c r="H81" i="29"/>
  <c r="F81" i="29"/>
  <c r="D81" i="29"/>
  <c r="J80" i="29"/>
  <c r="H80" i="29"/>
  <c r="F80" i="29"/>
  <c r="D80" i="29"/>
  <c r="J79" i="29"/>
  <c r="H79" i="29"/>
  <c r="F79" i="29"/>
  <c r="D79" i="29"/>
  <c r="J78" i="29"/>
  <c r="H78" i="29"/>
  <c r="F78" i="29"/>
  <c r="D78" i="29"/>
  <c r="J77" i="29"/>
  <c r="H77" i="29"/>
  <c r="F77" i="29"/>
  <c r="D77" i="29"/>
  <c r="J76" i="29"/>
  <c r="H76" i="29"/>
  <c r="F76" i="29"/>
  <c r="D76" i="29"/>
  <c r="K73" i="29"/>
  <c r="J73" i="29"/>
  <c r="I73" i="29"/>
  <c r="H73" i="29"/>
  <c r="G73" i="29"/>
  <c r="F73" i="29"/>
  <c r="E73" i="29"/>
  <c r="D73" i="29"/>
  <c r="D72" i="29"/>
  <c r="K71" i="29"/>
  <c r="J71" i="29"/>
  <c r="I71" i="29"/>
  <c r="H71" i="29"/>
  <c r="G71" i="29"/>
  <c r="F71" i="29"/>
  <c r="E71" i="29"/>
  <c r="D71" i="29"/>
  <c r="K67" i="29"/>
  <c r="J67" i="29"/>
  <c r="I67" i="29"/>
  <c r="H67" i="29"/>
  <c r="G67" i="29"/>
  <c r="F67" i="29"/>
  <c r="E67" i="29"/>
  <c r="D67" i="29"/>
  <c r="D66" i="29"/>
  <c r="K65" i="29"/>
  <c r="J65" i="29"/>
  <c r="I65" i="29"/>
  <c r="H65" i="29"/>
  <c r="G65" i="29"/>
  <c r="F65" i="29"/>
  <c r="E65" i="29"/>
  <c r="D65" i="29"/>
  <c r="K61" i="29"/>
  <c r="J61" i="29"/>
  <c r="I61" i="29"/>
  <c r="H61" i="29"/>
  <c r="G61" i="29"/>
  <c r="F61" i="29"/>
  <c r="E61" i="29"/>
  <c r="D61" i="29"/>
  <c r="D60" i="29"/>
  <c r="K59" i="29"/>
  <c r="J59" i="29"/>
  <c r="I59" i="29"/>
  <c r="H59" i="29"/>
  <c r="G59" i="29"/>
  <c r="F59" i="29"/>
  <c r="E59" i="29"/>
  <c r="D59" i="29"/>
  <c r="U54" i="29"/>
  <c r="S54" i="29"/>
  <c r="Q54" i="29"/>
  <c r="O54" i="29"/>
  <c r="J54" i="29"/>
  <c r="H54" i="29"/>
  <c r="F54" i="29"/>
  <c r="D54" i="29"/>
  <c r="U53" i="29"/>
  <c r="S53" i="29"/>
  <c r="Q53" i="29"/>
  <c r="O53" i="29"/>
  <c r="J53" i="29"/>
  <c r="H53" i="29"/>
  <c r="F53" i="29"/>
  <c r="D53" i="29"/>
  <c r="U52" i="29"/>
  <c r="S52" i="29"/>
  <c r="Q52" i="29"/>
  <c r="O52" i="29"/>
  <c r="J52" i="29"/>
  <c r="H52" i="29"/>
  <c r="F52" i="29"/>
  <c r="D52" i="29"/>
  <c r="U51" i="29"/>
  <c r="S51" i="29"/>
  <c r="Q51" i="29"/>
  <c r="O51" i="29"/>
  <c r="J51" i="29"/>
  <c r="H51" i="29"/>
  <c r="F51" i="29"/>
  <c r="D51" i="29"/>
  <c r="U50" i="29"/>
  <c r="S50" i="29"/>
  <c r="Q50" i="29"/>
  <c r="O50" i="29"/>
  <c r="J50" i="29"/>
  <c r="H50" i="29"/>
  <c r="F50" i="29"/>
  <c r="D50" i="29"/>
  <c r="U49" i="29"/>
  <c r="S49" i="29"/>
  <c r="Q49" i="29"/>
  <c r="O49" i="29"/>
  <c r="J49" i="29"/>
  <c r="H49" i="29"/>
  <c r="F49" i="29"/>
  <c r="D49" i="29"/>
  <c r="V46" i="29"/>
  <c r="U46" i="29"/>
  <c r="T46" i="29"/>
  <c r="S46" i="29"/>
  <c r="R46" i="29"/>
  <c r="Q46" i="29"/>
  <c r="P46" i="29"/>
  <c r="O46" i="29"/>
  <c r="K46" i="29"/>
  <c r="J46" i="29"/>
  <c r="I46" i="29"/>
  <c r="H46" i="29"/>
  <c r="G46" i="29"/>
  <c r="F46" i="29"/>
  <c r="E46" i="29"/>
  <c r="D46" i="29"/>
  <c r="O45" i="29"/>
  <c r="D45" i="29"/>
  <c r="V44" i="29"/>
  <c r="U44" i="29"/>
  <c r="T44" i="29"/>
  <c r="S44" i="29"/>
  <c r="R44" i="29"/>
  <c r="Q44" i="29"/>
  <c r="P44" i="29"/>
  <c r="O44" i="29"/>
  <c r="K44" i="29"/>
  <c r="J44" i="29"/>
  <c r="I44" i="29"/>
  <c r="H44" i="29"/>
  <c r="G44" i="29"/>
  <c r="F44" i="29"/>
  <c r="E44" i="29"/>
  <c r="D44" i="29"/>
  <c r="V40" i="29"/>
  <c r="U40" i="29"/>
  <c r="T40" i="29"/>
  <c r="S40" i="29"/>
  <c r="R40" i="29"/>
  <c r="Q40" i="29"/>
  <c r="P40" i="29"/>
  <c r="O40" i="29"/>
  <c r="K40" i="29"/>
  <c r="J40" i="29"/>
  <c r="I40" i="29"/>
  <c r="H40" i="29"/>
  <c r="G40" i="29"/>
  <c r="F40" i="29"/>
  <c r="E40" i="29"/>
  <c r="D40" i="29"/>
  <c r="O39" i="29"/>
  <c r="D39" i="29"/>
  <c r="V38" i="29"/>
  <c r="U38" i="29"/>
  <c r="T38" i="29"/>
  <c r="S38" i="29"/>
  <c r="R38" i="29"/>
  <c r="Q38" i="29"/>
  <c r="P38" i="29"/>
  <c r="O38" i="29"/>
  <c r="K38" i="29"/>
  <c r="J38" i="29"/>
  <c r="I38" i="29"/>
  <c r="H38" i="29"/>
  <c r="G38" i="29"/>
  <c r="F38" i="29"/>
  <c r="E38" i="29"/>
  <c r="D38" i="29"/>
  <c r="V34" i="29"/>
  <c r="U34" i="29"/>
  <c r="T34" i="29"/>
  <c r="S34" i="29"/>
  <c r="R34" i="29"/>
  <c r="Q34" i="29"/>
  <c r="P34" i="29"/>
  <c r="O34" i="29"/>
  <c r="K34" i="29"/>
  <c r="J34" i="29"/>
  <c r="I34" i="29"/>
  <c r="H34" i="29"/>
  <c r="G34" i="29"/>
  <c r="F34" i="29"/>
  <c r="E34" i="29"/>
  <c r="D34" i="29"/>
  <c r="O33" i="29"/>
  <c r="D33" i="29"/>
  <c r="V32" i="29"/>
  <c r="U32" i="29"/>
  <c r="T32" i="29"/>
  <c r="S32" i="29"/>
  <c r="R32" i="29"/>
  <c r="Q32" i="29"/>
  <c r="P32" i="29"/>
  <c r="O32" i="29"/>
  <c r="K32" i="29"/>
  <c r="J32" i="29"/>
  <c r="I32" i="29"/>
  <c r="H32" i="29"/>
  <c r="G32" i="29"/>
  <c r="F32" i="29"/>
  <c r="E32" i="29"/>
  <c r="D32" i="29"/>
  <c r="U27" i="29"/>
  <c r="S27" i="29"/>
  <c r="Q27" i="29"/>
  <c r="O27" i="29"/>
  <c r="J27" i="29"/>
  <c r="H27" i="29"/>
  <c r="F27" i="29"/>
  <c r="D27" i="29"/>
  <c r="U26" i="29"/>
  <c r="S26" i="29"/>
  <c r="Q26" i="29"/>
  <c r="O26" i="29"/>
  <c r="J26" i="29"/>
  <c r="H26" i="29"/>
  <c r="F26" i="29"/>
  <c r="D26" i="29"/>
  <c r="U25" i="29"/>
  <c r="S25" i="29"/>
  <c r="Q25" i="29"/>
  <c r="O25" i="29"/>
  <c r="J25" i="29"/>
  <c r="H25" i="29"/>
  <c r="F25" i="29"/>
  <c r="D25" i="29"/>
  <c r="U24" i="29"/>
  <c r="S24" i="29"/>
  <c r="Q24" i="29"/>
  <c r="O24" i="29"/>
  <c r="J24" i="29"/>
  <c r="H24" i="29"/>
  <c r="F24" i="29"/>
  <c r="D24" i="29"/>
  <c r="U23" i="29"/>
  <c r="S23" i="29"/>
  <c r="Q23" i="29"/>
  <c r="O23" i="29"/>
  <c r="J23" i="29"/>
  <c r="H23" i="29"/>
  <c r="F23" i="29"/>
  <c r="D23" i="29"/>
  <c r="U22" i="29"/>
  <c r="S22" i="29"/>
  <c r="Q22" i="29"/>
  <c r="O22" i="29"/>
  <c r="J22" i="29"/>
  <c r="H22" i="29"/>
  <c r="F22" i="29"/>
  <c r="D22" i="29"/>
  <c r="V19" i="29"/>
  <c r="U19" i="29"/>
  <c r="T19" i="29"/>
  <c r="S19" i="29"/>
  <c r="R19" i="29"/>
  <c r="Q19" i="29"/>
  <c r="P19" i="29"/>
  <c r="O19" i="29"/>
  <c r="K19" i="29"/>
  <c r="J19" i="29"/>
  <c r="I19" i="29"/>
  <c r="H19" i="29"/>
  <c r="G19" i="29"/>
  <c r="F19" i="29"/>
  <c r="E19" i="29"/>
  <c r="D19" i="29"/>
  <c r="O18" i="29"/>
  <c r="D18" i="29"/>
  <c r="V17" i="29"/>
  <c r="U17" i="29"/>
  <c r="T17" i="29"/>
  <c r="S17" i="29"/>
  <c r="R17" i="29"/>
  <c r="Q17" i="29"/>
  <c r="P17" i="29"/>
  <c r="O17" i="29"/>
  <c r="K17" i="29"/>
  <c r="J17" i="29"/>
  <c r="I17" i="29"/>
  <c r="H17" i="29"/>
  <c r="G17" i="29"/>
  <c r="F17" i="29"/>
  <c r="E17" i="29"/>
  <c r="D17" i="29"/>
  <c r="V13" i="29"/>
  <c r="U13" i="29"/>
  <c r="T13" i="29"/>
  <c r="S13" i="29"/>
  <c r="R13" i="29"/>
  <c r="Q13" i="29"/>
  <c r="P13" i="29"/>
  <c r="O13" i="29"/>
  <c r="K13" i="29"/>
  <c r="J13" i="29"/>
  <c r="I13" i="29"/>
  <c r="H13" i="29"/>
  <c r="G13" i="29"/>
  <c r="F13" i="29"/>
  <c r="E13" i="29"/>
  <c r="D13" i="29"/>
  <c r="O12" i="29"/>
  <c r="D12" i="29"/>
  <c r="V11" i="29"/>
  <c r="U11" i="29"/>
  <c r="T11" i="29"/>
  <c r="S11" i="29"/>
  <c r="R11" i="29"/>
  <c r="Q11" i="29"/>
  <c r="P11" i="29"/>
  <c r="O11" i="29"/>
  <c r="K11" i="29"/>
  <c r="J11" i="29"/>
  <c r="I11" i="29"/>
  <c r="H11" i="29"/>
  <c r="G11" i="29"/>
  <c r="F11" i="29"/>
  <c r="E11" i="29"/>
  <c r="D11" i="29"/>
  <c r="V7" i="29"/>
  <c r="U7" i="29"/>
  <c r="T7" i="29"/>
  <c r="S7" i="29"/>
  <c r="R7" i="29"/>
  <c r="Q7" i="29"/>
  <c r="P7" i="29"/>
  <c r="O7" i="29"/>
  <c r="K7" i="29"/>
  <c r="J7" i="29"/>
  <c r="I7" i="29"/>
  <c r="H7" i="29"/>
  <c r="G7" i="29"/>
  <c r="F7" i="29"/>
  <c r="E7" i="29"/>
  <c r="D7" i="29"/>
  <c r="O6" i="29"/>
  <c r="D6" i="29"/>
  <c r="V5" i="29"/>
  <c r="U5" i="29"/>
  <c r="T5" i="29"/>
  <c r="S5" i="29"/>
  <c r="R5" i="29"/>
  <c r="Q5" i="29"/>
  <c r="P5" i="29"/>
  <c r="O5" i="29"/>
  <c r="K5" i="29"/>
  <c r="J5" i="29"/>
  <c r="I5" i="29"/>
  <c r="H5" i="29"/>
  <c r="G5" i="29"/>
  <c r="F5" i="29"/>
  <c r="E5" i="29"/>
  <c r="D5" i="29"/>
  <c r="H26" i="26"/>
  <c r="G26" i="26"/>
  <c r="F26" i="26"/>
  <c r="E26" i="26"/>
  <c r="D26" i="26"/>
  <c r="C26" i="26"/>
  <c r="H25" i="26"/>
  <c r="G25" i="26"/>
  <c r="F25" i="26"/>
  <c r="E25" i="26"/>
  <c r="D25" i="26"/>
  <c r="C25" i="26"/>
  <c r="H24" i="26"/>
  <c r="G24" i="26"/>
  <c r="F24" i="26"/>
  <c r="E24" i="26"/>
  <c r="D24" i="26"/>
  <c r="C24" i="26"/>
  <c r="H23" i="26"/>
  <c r="G23" i="26"/>
  <c r="F23" i="26"/>
  <c r="E23" i="26"/>
  <c r="D23" i="26"/>
  <c r="C23" i="26"/>
  <c r="C20" i="26"/>
  <c r="C19" i="26"/>
  <c r="C18" i="26"/>
  <c r="C17" i="26"/>
  <c r="H15" i="26"/>
  <c r="G15" i="26"/>
  <c r="F15" i="26"/>
  <c r="E15" i="26"/>
  <c r="D15" i="26"/>
  <c r="C15" i="26"/>
  <c r="H14" i="26"/>
  <c r="G14" i="26"/>
  <c r="F14" i="26"/>
  <c r="E14" i="26"/>
  <c r="D14" i="26"/>
  <c r="C14" i="26"/>
  <c r="H13" i="26"/>
  <c r="G13" i="26"/>
  <c r="F13" i="26"/>
  <c r="E13" i="26"/>
  <c r="D13" i="26"/>
  <c r="C13" i="26"/>
  <c r="H12" i="26"/>
  <c r="G12" i="26"/>
  <c r="F12" i="26"/>
  <c r="E12" i="26"/>
  <c r="D12" i="26"/>
  <c r="C12" i="26"/>
  <c r="M35" i="25"/>
  <c r="L35" i="25"/>
  <c r="K35" i="25"/>
  <c r="J35" i="25"/>
  <c r="I35" i="25"/>
  <c r="M34" i="25"/>
  <c r="L34" i="25"/>
  <c r="K34" i="25"/>
  <c r="J34" i="25"/>
  <c r="I34" i="25"/>
  <c r="M33" i="25"/>
  <c r="L33" i="25"/>
  <c r="K33" i="25"/>
  <c r="J33" i="25"/>
  <c r="I33" i="25"/>
  <c r="G33" i="25"/>
  <c r="F33" i="25"/>
  <c r="E33" i="25"/>
  <c r="D33" i="25"/>
  <c r="C33" i="25"/>
  <c r="M32" i="25"/>
  <c r="L32" i="25"/>
  <c r="K32" i="25"/>
  <c r="J32" i="25"/>
  <c r="I32" i="25"/>
  <c r="G32" i="25"/>
  <c r="F32" i="25"/>
  <c r="E32" i="25"/>
  <c r="D32" i="25"/>
  <c r="C32" i="25"/>
  <c r="M31" i="25"/>
  <c r="L31" i="25"/>
  <c r="K31" i="25"/>
  <c r="J31" i="25"/>
  <c r="I31" i="25"/>
  <c r="G31" i="25"/>
  <c r="F31" i="25"/>
  <c r="E31" i="25"/>
  <c r="D31" i="25"/>
  <c r="C31" i="25"/>
  <c r="O30" i="25"/>
  <c r="N30" i="25"/>
  <c r="M30" i="25"/>
  <c r="L30" i="25"/>
  <c r="K30" i="25"/>
  <c r="J30" i="25"/>
  <c r="I30" i="25"/>
  <c r="G30" i="25"/>
  <c r="F30" i="25"/>
  <c r="E30" i="25"/>
  <c r="D30" i="25"/>
  <c r="C30" i="25"/>
  <c r="O29" i="25"/>
  <c r="N29" i="25"/>
  <c r="M29" i="25"/>
  <c r="L29" i="25"/>
  <c r="K29" i="25"/>
  <c r="J29" i="25"/>
  <c r="I29" i="25"/>
  <c r="G29" i="25"/>
  <c r="F29" i="25"/>
  <c r="E29" i="25"/>
  <c r="D29" i="25"/>
  <c r="C29" i="25"/>
  <c r="O28" i="25"/>
  <c r="N28" i="25"/>
  <c r="M28" i="25"/>
  <c r="L28" i="25"/>
  <c r="K28" i="25"/>
  <c r="J28" i="25"/>
  <c r="I28" i="25"/>
  <c r="G28" i="25"/>
  <c r="F28" i="25"/>
  <c r="E28" i="25"/>
  <c r="D28" i="25"/>
  <c r="C28" i="25"/>
  <c r="O27" i="25"/>
  <c r="N27" i="25"/>
  <c r="M27" i="25"/>
  <c r="L27" i="25"/>
  <c r="K27" i="25"/>
  <c r="J27" i="25"/>
  <c r="I27" i="25"/>
  <c r="G27" i="25"/>
  <c r="F27" i="25"/>
  <c r="E27" i="25"/>
  <c r="D27" i="25"/>
  <c r="C27" i="25"/>
  <c r="O26" i="25"/>
  <c r="N26" i="25"/>
  <c r="M26" i="25"/>
  <c r="L26" i="25"/>
  <c r="K26" i="25"/>
  <c r="J26" i="25"/>
  <c r="I26" i="25"/>
  <c r="G26" i="25"/>
  <c r="F26" i="25"/>
  <c r="E26" i="25"/>
  <c r="D26" i="25"/>
  <c r="C26" i="25"/>
  <c r="O23" i="25"/>
  <c r="M23" i="25"/>
  <c r="L23" i="25"/>
  <c r="K23" i="25"/>
  <c r="J23" i="25"/>
  <c r="I23" i="25"/>
  <c r="M22" i="25"/>
  <c r="L22" i="25"/>
  <c r="K22" i="25"/>
  <c r="J22" i="25"/>
  <c r="I22" i="25"/>
  <c r="M21" i="25"/>
  <c r="L21" i="25"/>
  <c r="K21" i="25"/>
  <c r="J21" i="25"/>
  <c r="I21" i="25"/>
  <c r="G21" i="25"/>
  <c r="F21" i="25"/>
  <c r="E21" i="25"/>
  <c r="D21" i="25"/>
  <c r="C21" i="25"/>
  <c r="M20" i="25"/>
  <c r="L20" i="25"/>
  <c r="K20" i="25"/>
  <c r="J20" i="25"/>
  <c r="I20" i="25"/>
  <c r="G20" i="25"/>
  <c r="F20" i="25"/>
  <c r="E20" i="25"/>
  <c r="D20" i="25"/>
  <c r="C20" i="25"/>
  <c r="M19" i="25"/>
  <c r="L19" i="25"/>
  <c r="K19" i="25"/>
  <c r="J19" i="25"/>
  <c r="I19" i="25"/>
  <c r="G19" i="25"/>
  <c r="F19" i="25"/>
  <c r="E19" i="25"/>
  <c r="D19" i="25"/>
  <c r="C19" i="25"/>
  <c r="O18" i="25"/>
  <c r="N18" i="25"/>
  <c r="M18" i="25"/>
  <c r="L18" i="25"/>
  <c r="K18" i="25"/>
  <c r="J18" i="25"/>
  <c r="I18" i="25"/>
  <c r="G18" i="25"/>
  <c r="F18" i="25"/>
  <c r="E18" i="25"/>
  <c r="D18" i="25"/>
  <c r="C18" i="25"/>
  <c r="O17" i="25"/>
  <c r="N17" i="25"/>
  <c r="M17" i="25"/>
  <c r="L17" i="25"/>
  <c r="K17" i="25"/>
  <c r="J17" i="25"/>
  <c r="I17" i="25"/>
  <c r="G17" i="25"/>
  <c r="F17" i="25"/>
  <c r="E17" i="25"/>
  <c r="D17" i="25"/>
  <c r="C17" i="25"/>
  <c r="O16" i="25"/>
  <c r="N16" i="25"/>
  <c r="M16" i="25"/>
  <c r="L16" i="25"/>
  <c r="K16" i="25"/>
  <c r="J16" i="25"/>
  <c r="I16" i="25"/>
  <c r="G16" i="25"/>
  <c r="F16" i="25"/>
  <c r="E16" i="25"/>
  <c r="D16" i="25"/>
  <c r="C16" i="25"/>
  <c r="O15" i="25"/>
  <c r="N15" i="25"/>
  <c r="M15" i="25"/>
  <c r="L15" i="25"/>
  <c r="K15" i="25"/>
  <c r="J15" i="25"/>
  <c r="I15" i="25"/>
  <c r="G15" i="25"/>
  <c r="F15" i="25"/>
  <c r="E15" i="25"/>
  <c r="D15" i="25"/>
  <c r="C15" i="25"/>
  <c r="O14" i="25"/>
  <c r="N14" i="25"/>
  <c r="M14" i="25"/>
  <c r="L14" i="25"/>
  <c r="K14" i="25"/>
  <c r="J14" i="25"/>
  <c r="I14" i="25"/>
  <c r="G14" i="25"/>
  <c r="F14" i="25"/>
  <c r="E14" i="25"/>
  <c r="D14" i="25"/>
  <c r="C14" i="25"/>
  <c r="N26" i="24"/>
  <c r="M26" i="24"/>
  <c r="L26" i="24"/>
  <c r="K26" i="24"/>
  <c r="J26" i="24"/>
  <c r="I26" i="24"/>
  <c r="H26" i="24"/>
  <c r="G26" i="24"/>
  <c r="F26" i="24"/>
  <c r="E26" i="24"/>
  <c r="D26" i="24"/>
  <c r="C26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C20" i="24"/>
  <c r="C19" i="24"/>
  <c r="C18" i="24"/>
  <c r="C17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K27" i="21"/>
  <c r="E27" i="21"/>
  <c r="K26" i="21"/>
  <c r="E26" i="21"/>
  <c r="K25" i="21"/>
  <c r="E25" i="21"/>
  <c r="K24" i="21"/>
  <c r="E24" i="21"/>
  <c r="K23" i="21"/>
  <c r="E23" i="21"/>
  <c r="K22" i="21"/>
  <c r="E22" i="21"/>
  <c r="K21" i="21"/>
  <c r="E21" i="21"/>
  <c r="K20" i="21"/>
  <c r="E20" i="21"/>
  <c r="K19" i="21"/>
  <c r="E19" i="21"/>
  <c r="K18" i="21"/>
  <c r="E18" i="21"/>
  <c r="K17" i="21"/>
  <c r="E17" i="21"/>
  <c r="K16" i="21"/>
  <c r="E16" i="21"/>
  <c r="K15" i="21"/>
  <c r="E15" i="21"/>
  <c r="K14" i="21"/>
  <c r="E14" i="21"/>
  <c r="K13" i="21"/>
  <c r="E13" i="21"/>
  <c r="K12" i="21"/>
  <c r="E12" i="21"/>
  <c r="K11" i="21"/>
  <c r="E11" i="21"/>
  <c r="K10" i="21"/>
  <c r="E10" i="21"/>
  <c r="K9" i="21"/>
  <c r="E9" i="21"/>
  <c r="K8" i="21"/>
  <c r="E8" i="21"/>
  <c r="K7" i="21"/>
  <c r="E7" i="21"/>
  <c r="K6" i="21"/>
  <c r="E6" i="21"/>
  <c r="K5" i="21"/>
  <c r="E5" i="21"/>
  <c r="K4" i="21"/>
  <c r="E4" i="21"/>
  <c r="U43" i="20"/>
  <c r="T43" i="20"/>
  <c r="U42" i="20"/>
  <c r="T42" i="20"/>
  <c r="U41" i="20"/>
  <c r="T41" i="20"/>
  <c r="E41" i="20"/>
  <c r="D41" i="20"/>
  <c r="U40" i="20"/>
  <c r="T40" i="20"/>
  <c r="E40" i="20"/>
  <c r="D40" i="20"/>
  <c r="U39" i="20"/>
  <c r="T39" i="20"/>
  <c r="E39" i="20"/>
  <c r="D39" i="20"/>
  <c r="U38" i="20"/>
  <c r="T38" i="20"/>
  <c r="E38" i="20"/>
  <c r="D38" i="20"/>
  <c r="U37" i="20"/>
  <c r="T37" i="20"/>
  <c r="E37" i="20"/>
  <c r="D37" i="20"/>
  <c r="AD27" i="20"/>
  <c r="AC27" i="20"/>
  <c r="Z27" i="20"/>
  <c r="Y27" i="20"/>
  <c r="V27" i="20"/>
  <c r="N27" i="20"/>
  <c r="M27" i="20"/>
  <c r="J27" i="20"/>
  <c r="I27" i="20"/>
  <c r="F27" i="20"/>
  <c r="AD26" i="20"/>
  <c r="AC26" i="20"/>
  <c r="Z26" i="20"/>
  <c r="Y26" i="20"/>
  <c r="V26" i="20"/>
  <c r="N26" i="20"/>
  <c r="M26" i="20"/>
  <c r="J26" i="20"/>
  <c r="I26" i="20"/>
  <c r="F26" i="20"/>
  <c r="AD25" i="20"/>
  <c r="AC25" i="20"/>
  <c r="Z25" i="20"/>
  <c r="Y25" i="20"/>
  <c r="V25" i="20"/>
  <c r="N25" i="20"/>
  <c r="M25" i="20"/>
  <c r="J25" i="20"/>
  <c r="I25" i="20"/>
  <c r="F25" i="20"/>
  <c r="AD24" i="20"/>
  <c r="AC24" i="20"/>
  <c r="Z24" i="20"/>
  <c r="Y24" i="20"/>
  <c r="V24" i="20"/>
  <c r="N24" i="20"/>
  <c r="M24" i="20"/>
  <c r="J24" i="20"/>
  <c r="I24" i="20"/>
  <c r="F24" i="20"/>
  <c r="AD23" i="20"/>
  <c r="AC23" i="20"/>
  <c r="Z23" i="20"/>
  <c r="Y23" i="20"/>
  <c r="V23" i="20"/>
  <c r="N23" i="20"/>
  <c r="M23" i="20"/>
  <c r="J23" i="20"/>
  <c r="I23" i="20"/>
  <c r="F23" i="20"/>
  <c r="AD22" i="20"/>
  <c r="AC22" i="20"/>
  <c r="Z22" i="20"/>
  <c r="Y22" i="20"/>
  <c r="V22" i="20"/>
  <c r="N22" i="20"/>
  <c r="M22" i="20"/>
  <c r="J22" i="20"/>
  <c r="I22" i="20"/>
  <c r="F22" i="20"/>
  <c r="AD21" i="20"/>
  <c r="AC21" i="20"/>
  <c r="Z21" i="20"/>
  <c r="Y21" i="20"/>
  <c r="V21" i="20"/>
  <c r="N21" i="20"/>
  <c r="M21" i="20"/>
  <c r="J21" i="20"/>
  <c r="I21" i="20"/>
  <c r="F21" i="20"/>
  <c r="AD20" i="20"/>
  <c r="AC20" i="20"/>
  <c r="Z20" i="20"/>
  <c r="Y20" i="20"/>
  <c r="V20" i="20"/>
  <c r="N20" i="20"/>
  <c r="M20" i="20"/>
  <c r="J20" i="20"/>
  <c r="I20" i="20"/>
  <c r="F20" i="20"/>
  <c r="AD19" i="20"/>
  <c r="AC19" i="20"/>
  <c r="Z19" i="20"/>
  <c r="Y19" i="20"/>
  <c r="V19" i="20"/>
  <c r="N19" i="20"/>
  <c r="M19" i="20"/>
  <c r="J19" i="20"/>
  <c r="I19" i="20"/>
  <c r="F19" i="20"/>
  <c r="AD18" i="20"/>
  <c r="AC18" i="20"/>
  <c r="Z18" i="20"/>
  <c r="Y18" i="20"/>
  <c r="V18" i="20"/>
  <c r="N18" i="20"/>
  <c r="M18" i="20"/>
  <c r="J18" i="20"/>
  <c r="I18" i="20"/>
  <c r="F18" i="20"/>
  <c r="AD17" i="20"/>
  <c r="AC17" i="20"/>
  <c r="Z17" i="20"/>
  <c r="Y17" i="20"/>
  <c r="V17" i="20"/>
  <c r="N17" i="20"/>
  <c r="M17" i="20"/>
  <c r="J17" i="20"/>
  <c r="I17" i="20"/>
  <c r="F17" i="20"/>
  <c r="AD16" i="20"/>
  <c r="AC16" i="20"/>
  <c r="Z16" i="20"/>
  <c r="Y16" i="20"/>
  <c r="V16" i="20"/>
  <c r="N16" i="20"/>
  <c r="M16" i="20"/>
  <c r="J16" i="20"/>
  <c r="I16" i="20"/>
  <c r="F16" i="20"/>
  <c r="AD15" i="20"/>
  <c r="AC15" i="20"/>
  <c r="Z15" i="20"/>
  <c r="Y15" i="20"/>
  <c r="V15" i="20"/>
  <c r="N15" i="20"/>
  <c r="M15" i="20"/>
  <c r="J15" i="20"/>
  <c r="I15" i="20"/>
  <c r="F15" i="20"/>
  <c r="AD14" i="20"/>
  <c r="AC14" i="20"/>
  <c r="Z14" i="20"/>
  <c r="Y14" i="20"/>
  <c r="V14" i="20"/>
  <c r="N14" i="20"/>
  <c r="M14" i="20"/>
  <c r="J14" i="20"/>
  <c r="I14" i="20"/>
  <c r="F14" i="20"/>
  <c r="AD13" i="20"/>
  <c r="AC13" i="20"/>
  <c r="Z13" i="20"/>
  <c r="Y13" i="20"/>
  <c r="V13" i="20"/>
  <c r="N13" i="20"/>
  <c r="M13" i="20"/>
  <c r="J13" i="20"/>
  <c r="I13" i="20"/>
  <c r="F13" i="20"/>
  <c r="AD12" i="20"/>
  <c r="AC12" i="20"/>
  <c r="Z12" i="20"/>
  <c r="Y12" i="20"/>
  <c r="V12" i="20"/>
  <c r="N12" i="20"/>
  <c r="M12" i="20"/>
  <c r="J12" i="20"/>
  <c r="I12" i="20"/>
  <c r="F12" i="20"/>
  <c r="AD11" i="20"/>
  <c r="AC11" i="20"/>
  <c r="Z11" i="20"/>
  <c r="Y11" i="20"/>
  <c r="V11" i="20"/>
  <c r="N11" i="20"/>
  <c r="M11" i="20"/>
  <c r="J11" i="20"/>
  <c r="I11" i="20"/>
  <c r="F11" i="20"/>
  <c r="AD10" i="20"/>
  <c r="AC10" i="20"/>
  <c r="Z10" i="20"/>
  <c r="Y10" i="20"/>
  <c r="V10" i="20"/>
  <c r="N10" i="20"/>
  <c r="M10" i="20"/>
  <c r="J10" i="20"/>
  <c r="I10" i="20"/>
  <c r="F10" i="20"/>
  <c r="AD9" i="20"/>
  <c r="AC9" i="20"/>
  <c r="Z9" i="20"/>
  <c r="Y9" i="20"/>
  <c r="V9" i="20"/>
  <c r="N9" i="20"/>
  <c r="M9" i="20"/>
  <c r="J9" i="20"/>
  <c r="I9" i="20"/>
  <c r="F9" i="20"/>
  <c r="AD8" i="20"/>
  <c r="AC8" i="20"/>
  <c r="Z8" i="20"/>
  <c r="Y8" i="20"/>
  <c r="V8" i="20"/>
  <c r="N8" i="20"/>
  <c r="M8" i="20"/>
  <c r="J8" i="20"/>
  <c r="I8" i="20"/>
  <c r="F8" i="20"/>
  <c r="AD7" i="20"/>
  <c r="AC7" i="20"/>
  <c r="Z7" i="20"/>
  <c r="Y7" i="20"/>
  <c r="V7" i="20"/>
  <c r="N7" i="20"/>
  <c r="M7" i="20"/>
  <c r="J7" i="20"/>
  <c r="I7" i="20"/>
  <c r="F7" i="20"/>
  <c r="AD6" i="20"/>
  <c r="AC6" i="20"/>
  <c r="Z6" i="20"/>
  <c r="Y6" i="20"/>
  <c r="V6" i="20"/>
  <c r="N6" i="20"/>
  <c r="M6" i="20"/>
  <c r="J6" i="20"/>
  <c r="I6" i="20"/>
  <c r="F6" i="20"/>
  <c r="AD5" i="20"/>
  <c r="AC5" i="20"/>
  <c r="Z5" i="20"/>
  <c r="Y5" i="20"/>
  <c r="V5" i="20"/>
  <c r="N5" i="20"/>
  <c r="M5" i="20"/>
  <c r="J5" i="20"/>
  <c r="I5" i="20"/>
  <c r="F5" i="20"/>
  <c r="AD4" i="20"/>
  <c r="AC4" i="20"/>
  <c r="Z4" i="20"/>
  <c r="Y4" i="20"/>
  <c r="V4" i="20"/>
  <c r="N4" i="20"/>
  <c r="M4" i="20"/>
  <c r="J4" i="20"/>
  <c r="I4" i="20"/>
  <c r="F4" i="20"/>
  <c r="G86" i="19"/>
  <c r="F86" i="19"/>
  <c r="G85" i="19"/>
  <c r="F85" i="19"/>
  <c r="G84" i="19"/>
  <c r="F84" i="19"/>
  <c r="G83" i="19"/>
  <c r="F83" i="19"/>
  <c r="G82" i="19"/>
  <c r="F82" i="19"/>
  <c r="G80" i="19"/>
  <c r="F80" i="19"/>
  <c r="G79" i="19"/>
  <c r="F79" i="19"/>
  <c r="G78" i="19"/>
  <c r="F78" i="19"/>
  <c r="G77" i="19"/>
  <c r="F77" i="19"/>
  <c r="G76" i="19"/>
  <c r="F76" i="19"/>
  <c r="G74" i="19"/>
  <c r="F74" i="19"/>
  <c r="G73" i="19"/>
  <c r="F73" i="19"/>
  <c r="G72" i="19"/>
  <c r="F72" i="19"/>
  <c r="G71" i="19"/>
  <c r="F71" i="19"/>
  <c r="G70" i="19"/>
  <c r="F70" i="19"/>
  <c r="G68" i="19"/>
  <c r="F68" i="19"/>
  <c r="G67" i="19"/>
  <c r="F67" i="19"/>
  <c r="G66" i="19"/>
  <c r="F66" i="19"/>
  <c r="G65" i="19"/>
  <c r="F65" i="19"/>
  <c r="G64" i="19"/>
  <c r="F64" i="19"/>
  <c r="G56" i="19"/>
  <c r="G55" i="19"/>
  <c r="G54" i="19"/>
  <c r="G53" i="19"/>
  <c r="G52" i="19"/>
  <c r="G50" i="19"/>
  <c r="G49" i="19"/>
  <c r="G48" i="19"/>
  <c r="G47" i="19"/>
  <c r="G46" i="19"/>
  <c r="G44" i="19"/>
  <c r="G43" i="19"/>
  <c r="G42" i="19"/>
  <c r="G41" i="19"/>
  <c r="G40" i="19"/>
  <c r="G38" i="19"/>
  <c r="G37" i="19"/>
  <c r="G36" i="19"/>
  <c r="G35" i="19"/>
  <c r="G34" i="19"/>
  <c r="H27" i="19"/>
  <c r="G27" i="19"/>
  <c r="H26" i="19"/>
  <c r="G26" i="19"/>
  <c r="H25" i="19"/>
  <c r="G25" i="19"/>
  <c r="H24" i="19"/>
  <c r="G24" i="19"/>
  <c r="H23" i="19"/>
  <c r="G23" i="19"/>
  <c r="H21" i="19"/>
  <c r="G21" i="19"/>
  <c r="H20" i="19"/>
  <c r="G20" i="19"/>
  <c r="H19" i="19"/>
  <c r="G19" i="19"/>
  <c r="H18" i="19"/>
  <c r="G18" i="19"/>
  <c r="H17" i="19"/>
  <c r="G17" i="19"/>
  <c r="H15" i="19"/>
  <c r="G15" i="19"/>
  <c r="H14" i="19"/>
  <c r="G14" i="19"/>
  <c r="H13" i="19"/>
  <c r="G13" i="19"/>
  <c r="H12" i="19"/>
  <c r="G12" i="19"/>
  <c r="H11" i="19"/>
  <c r="G11" i="19"/>
  <c r="H9" i="19"/>
  <c r="G9" i="19"/>
  <c r="H8" i="19"/>
  <c r="G8" i="19"/>
  <c r="H7" i="19"/>
  <c r="G7" i="19"/>
  <c r="H6" i="19"/>
  <c r="G6" i="19"/>
  <c r="H5" i="19"/>
  <c r="G5" i="19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K26" i="17"/>
  <c r="J26" i="17"/>
  <c r="I26" i="17"/>
  <c r="H26" i="17"/>
  <c r="G26" i="17"/>
  <c r="F26" i="17"/>
  <c r="E26" i="17"/>
  <c r="D26" i="17"/>
  <c r="C26" i="17"/>
  <c r="K25" i="17"/>
  <c r="J25" i="17"/>
  <c r="I25" i="17"/>
  <c r="H25" i="17"/>
  <c r="G25" i="17"/>
  <c r="F25" i="17"/>
  <c r="E25" i="17"/>
  <c r="D25" i="17"/>
  <c r="C25" i="17"/>
  <c r="K24" i="17"/>
  <c r="J24" i="17"/>
  <c r="I24" i="17"/>
  <c r="H24" i="17"/>
  <c r="G24" i="17"/>
  <c r="F24" i="17"/>
  <c r="E24" i="17"/>
  <c r="D24" i="17"/>
  <c r="C24" i="17"/>
  <c r="K23" i="17"/>
  <c r="J23" i="17"/>
  <c r="I23" i="17"/>
  <c r="H23" i="17"/>
  <c r="G23" i="17"/>
  <c r="F23" i="17"/>
  <c r="E23" i="17"/>
  <c r="D23" i="17"/>
  <c r="C23" i="17"/>
  <c r="C20" i="17"/>
  <c r="C19" i="17"/>
  <c r="C18" i="17"/>
  <c r="C17" i="17"/>
  <c r="K15" i="17"/>
  <c r="J15" i="17"/>
  <c r="I15" i="17"/>
  <c r="H15" i="17"/>
  <c r="G15" i="17"/>
  <c r="F15" i="17"/>
  <c r="E15" i="17"/>
  <c r="D15" i="17"/>
  <c r="C15" i="17"/>
  <c r="K14" i="17"/>
  <c r="J14" i="17"/>
  <c r="I14" i="17"/>
  <c r="H14" i="17"/>
  <c r="G14" i="17"/>
  <c r="F14" i="17"/>
  <c r="E14" i="17"/>
  <c r="D14" i="17"/>
  <c r="C14" i="17"/>
  <c r="K13" i="17"/>
  <c r="J13" i="17"/>
  <c r="I13" i="17"/>
  <c r="H13" i="17"/>
  <c r="G13" i="17"/>
  <c r="F13" i="17"/>
  <c r="E13" i="17"/>
  <c r="D13" i="17"/>
  <c r="C13" i="17"/>
  <c r="K12" i="17"/>
  <c r="J12" i="17"/>
  <c r="I12" i="17"/>
  <c r="H12" i="17"/>
  <c r="G12" i="17"/>
  <c r="F12" i="17"/>
  <c r="E12" i="17"/>
  <c r="D12" i="17"/>
  <c r="C12" i="17"/>
  <c r="G50" i="15"/>
  <c r="E50" i="15"/>
  <c r="G49" i="15"/>
  <c r="E49" i="15"/>
  <c r="G48" i="15"/>
  <c r="E48" i="15"/>
  <c r="G47" i="15"/>
  <c r="E47" i="15"/>
  <c r="G46" i="15"/>
  <c r="E46" i="15"/>
  <c r="G45" i="15"/>
  <c r="E45" i="15"/>
  <c r="G44" i="15"/>
  <c r="E44" i="15"/>
  <c r="G43" i="15"/>
  <c r="E43" i="15"/>
  <c r="G42" i="15"/>
  <c r="E42" i="15"/>
  <c r="G41" i="15"/>
  <c r="E41" i="15"/>
  <c r="G40" i="15"/>
  <c r="E40" i="15"/>
  <c r="G39" i="15"/>
  <c r="E39" i="15"/>
  <c r="G38" i="15"/>
  <c r="E38" i="15"/>
  <c r="G37" i="15"/>
  <c r="E37" i="15"/>
  <c r="G36" i="15"/>
  <c r="E36" i="15"/>
  <c r="G35" i="15"/>
  <c r="E35" i="15"/>
  <c r="G34" i="15"/>
  <c r="E34" i="15"/>
  <c r="G33" i="15"/>
  <c r="E33" i="15"/>
  <c r="G32" i="15"/>
  <c r="E32" i="15"/>
  <c r="G31" i="15"/>
  <c r="E31" i="15"/>
  <c r="G30" i="15"/>
  <c r="E30" i="15"/>
  <c r="G29" i="15"/>
  <c r="E29" i="15"/>
  <c r="G28" i="15"/>
  <c r="E28" i="15"/>
  <c r="G27" i="15"/>
  <c r="E27" i="15"/>
  <c r="G26" i="15"/>
  <c r="E26" i="15"/>
  <c r="G25" i="15"/>
  <c r="E25" i="15"/>
  <c r="G24" i="15"/>
  <c r="E24" i="15"/>
  <c r="G23" i="15"/>
  <c r="E23" i="15"/>
  <c r="G22" i="15"/>
  <c r="E22" i="15"/>
  <c r="G21" i="15"/>
  <c r="E21" i="15"/>
  <c r="G20" i="15"/>
  <c r="E20" i="15"/>
  <c r="G19" i="15"/>
  <c r="E19" i="15"/>
  <c r="G18" i="15"/>
  <c r="E18" i="15"/>
  <c r="G17" i="15"/>
  <c r="E17" i="15"/>
  <c r="G16" i="15"/>
  <c r="E16" i="15"/>
  <c r="G15" i="15"/>
  <c r="E15" i="15"/>
  <c r="G14" i="15"/>
  <c r="E14" i="15"/>
  <c r="G13" i="15"/>
  <c r="E13" i="15"/>
  <c r="G12" i="15"/>
  <c r="E12" i="15"/>
  <c r="G11" i="15"/>
  <c r="E11" i="15"/>
  <c r="G10" i="15"/>
  <c r="E10" i="15"/>
  <c r="G9" i="15"/>
  <c r="E9" i="15"/>
  <c r="G8" i="15"/>
  <c r="E8" i="15"/>
  <c r="G7" i="15"/>
  <c r="E7" i="15"/>
  <c r="G6" i="15"/>
  <c r="E6" i="15"/>
  <c r="G5" i="15"/>
  <c r="E5" i="15"/>
  <c r="G4" i="15"/>
  <c r="E4" i="15"/>
  <c r="G3" i="15"/>
  <c r="F3" i="15"/>
  <c r="E3" i="15"/>
  <c r="H26" i="11"/>
  <c r="G26" i="11"/>
  <c r="F26" i="11"/>
  <c r="E26" i="11"/>
  <c r="D26" i="11"/>
  <c r="C26" i="11"/>
  <c r="H25" i="11"/>
  <c r="G25" i="11"/>
  <c r="F25" i="11"/>
  <c r="E25" i="11"/>
  <c r="D25" i="11"/>
  <c r="C25" i="11"/>
  <c r="H24" i="11"/>
  <c r="G24" i="11"/>
  <c r="F24" i="11"/>
  <c r="E24" i="11"/>
  <c r="D24" i="11"/>
  <c r="C24" i="11"/>
  <c r="H23" i="11"/>
  <c r="G23" i="11"/>
  <c r="F23" i="11"/>
  <c r="E23" i="11"/>
  <c r="D23" i="11"/>
  <c r="C23" i="11"/>
  <c r="C20" i="11"/>
  <c r="C19" i="11"/>
  <c r="C18" i="11"/>
  <c r="C17" i="11"/>
  <c r="H15" i="11"/>
  <c r="G15" i="11"/>
  <c r="F15" i="11"/>
  <c r="E15" i="11"/>
  <c r="D15" i="11"/>
  <c r="C15" i="11"/>
  <c r="H14" i="11"/>
  <c r="G14" i="11"/>
  <c r="F14" i="11"/>
  <c r="E14" i="11"/>
  <c r="D14" i="11"/>
  <c r="C14" i="11"/>
  <c r="H13" i="11"/>
  <c r="G13" i="11"/>
  <c r="F13" i="11"/>
  <c r="E13" i="11"/>
  <c r="D13" i="11"/>
  <c r="C13" i="11"/>
  <c r="H12" i="11"/>
  <c r="G12" i="11"/>
  <c r="F12" i="11"/>
  <c r="E12" i="11"/>
  <c r="D12" i="11"/>
  <c r="C12" i="11"/>
  <c r="N56" i="10"/>
  <c r="L56" i="10"/>
  <c r="F56" i="10"/>
  <c r="D56" i="10"/>
  <c r="N55" i="10"/>
  <c r="L55" i="10"/>
  <c r="F55" i="10"/>
  <c r="D55" i="10"/>
  <c r="N54" i="10"/>
  <c r="L54" i="10"/>
  <c r="F54" i="10"/>
  <c r="D54" i="10"/>
  <c r="N53" i="10"/>
  <c r="L53" i="10"/>
  <c r="F53" i="10"/>
  <c r="D53" i="10"/>
  <c r="N52" i="10"/>
  <c r="L52" i="10"/>
  <c r="F52" i="10"/>
  <c r="D52" i="10"/>
  <c r="N51" i="10"/>
  <c r="L51" i="10"/>
  <c r="F51" i="10"/>
  <c r="D51" i="10"/>
  <c r="O48" i="10"/>
  <c r="N48" i="10"/>
  <c r="M48" i="10"/>
  <c r="L48" i="10"/>
  <c r="G48" i="10"/>
  <c r="F48" i="10"/>
  <c r="E48" i="10"/>
  <c r="D48" i="10"/>
  <c r="L47" i="10"/>
  <c r="D47" i="10"/>
  <c r="O46" i="10"/>
  <c r="N46" i="10"/>
  <c r="M46" i="10"/>
  <c r="L46" i="10"/>
  <c r="G46" i="10"/>
  <c r="F46" i="10"/>
  <c r="E46" i="10"/>
  <c r="D46" i="10"/>
  <c r="O42" i="10"/>
  <c r="N42" i="10"/>
  <c r="M42" i="10"/>
  <c r="L42" i="10"/>
  <c r="G42" i="10"/>
  <c r="F42" i="10"/>
  <c r="E42" i="10"/>
  <c r="D42" i="10"/>
  <c r="L41" i="10"/>
  <c r="D41" i="10"/>
  <c r="O40" i="10"/>
  <c r="N40" i="10"/>
  <c r="M40" i="10"/>
  <c r="L40" i="10"/>
  <c r="G40" i="10"/>
  <c r="F40" i="10"/>
  <c r="E40" i="10"/>
  <c r="D40" i="10"/>
  <c r="O36" i="10"/>
  <c r="N36" i="10"/>
  <c r="M36" i="10"/>
  <c r="L36" i="10"/>
  <c r="G36" i="10"/>
  <c r="F36" i="10"/>
  <c r="E36" i="10"/>
  <c r="D36" i="10"/>
  <c r="L35" i="10"/>
  <c r="D35" i="10"/>
  <c r="O34" i="10"/>
  <c r="N34" i="10"/>
  <c r="M34" i="10"/>
  <c r="L34" i="10"/>
  <c r="G34" i="10"/>
  <c r="F34" i="10"/>
  <c r="E34" i="10"/>
  <c r="D34" i="10"/>
  <c r="N28" i="10"/>
  <c r="L28" i="10"/>
  <c r="F28" i="10"/>
  <c r="D28" i="10"/>
  <c r="N27" i="10"/>
  <c r="L27" i="10"/>
  <c r="F27" i="10"/>
  <c r="D27" i="10"/>
  <c r="N26" i="10"/>
  <c r="L26" i="10"/>
  <c r="F26" i="10"/>
  <c r="D26" i="10"/>
  <c r="N25" i="10"/>
  <c r="L25" i="10"/>
  <c r="F25" i="10"/>
  <c r="D25" i="10"/>
  <c r="N24" i="10"/>
  <c r="L24" i="10"/>
  <c r="F24" i="10"/>
  <c r="D24" i="10"/>
  <c r="N23" i="10"/>
  <c r="L23" i="10"/>
  <c r="F23" i="10"/>
  <c r="D23" i="10"/>
  <c r="O20" i="10"/>
  <c r="N20" i="10"/>
  <c r="M20" i="10"/>
  <c r="L20" i="10"/>
  <c r="G20" i="10"/>
  <c r="F20" i="10"/>
  <c r="E20" i="10"/>
  <c r="D20" i="10"/>
  <c r="L19" i="10"/>
  <c r="D19" i="10"/>
  <c r="O18" i="10"/>
  <c r="N18" i="10"/>
  <c r="M18" i="10"/>
  <c r="L18" i="10"/>
  <c r="G18" i="10"/>
  <c r="F18" i="10"/>
  <c r="E18" i="10"/>
  <c r="D18" i="10"/>
  <c r="O14" i="10"/>
  <c r="N14" i="10"/>
  <c r="M14" i="10"/>
  <c r="L14" i="10"/>
  <c r="G14" i="10"/>
  <c r="F14" i="10"/>
  <c r="E14" i="10"/>
  <c r="D14" i="10"/>
  <c r="L13" i="10"/>
  <c r="D13" i="10"/>
  <c r="O12" i="10"/>
  <c r="N12" i="10"/>
  <c r="M12" i="10"/>
  <c r="L12" i="10"/>
  <c r="G12" i="10"/>
  <c r="F12" i="10"/>
  <c r="E12" i="10"/>
  <c r="D12" i="10"/>
  <c r="O8" i="10"/>
  <c r="N8" i="10"/>
  <c r="M8" i="10"/>
  <c r="L8" i="10"/>
  <c r="G8" i="10"/>
  <c r="F8" i="10"/>
  <c r="E8" i="10"/>
  <c r="D8" i="10"/>
  <c r="L7" i="10"/>
  <c r="D7" i="10"/>
  <c r="O6" i="10"/>
  <c r="N6" i="10"/>
  <c r="M6" i="10"/>
  <c r="L6" i="10"/>
  <c r="G6" i="10"/>
  <c r="F6" i="10"/>
  <c r="E6" i="10"/>
  <c r="D6" i="10"/>
  <c r="Q55" i="34"/>
  <c r="O55" i="34"/>
  <c r="M55" i="34"/>
  <c r="H55" i="34"/>
  <c r="F55" i="34"/>
  <c r="D55" i="34"/>
  <c r="Q54" i="34"/>
  <c r="O54" i="34"/>
  <c r="M54" i="34"/>
  <c r="H54" i="34"/>
  <c r="F54" i="34"/>
  <c r="D54" i="34"/>
  <c r="Q53" i="34"/>
  <c r="O53" i="34"/>
  <c r="M53" i="34"/>
  <c r="H53" i="34"/>
  <c r="F53" i="34"/>
  <c r="D53" i="34"/>
  <c r="Q52" i="34"/>
  <c r="O52" i="34"/>
  <c r="M52" i="34"/>
  <c r="H52" i="34"/>
  <c r="F52" i="34"/>
  <c r="D52" i="34"/>
  <c r="Q51" i="34"/>
  <c r="O51" i="34"/>
  <c r="M51" i="34"/>
  <c r="H51" i="34"/>
  <c r="F51" i="34"/>
  <c r="D51" i="34"/>
  <c r="Q50" i="34"/>
  <c r="O50" i="34"/>
  <c r="M50" i="34"/>
  <c r="H50" i="34"/>
  <c r="F50" i="34"/>
  <c r="D50" i="34"/>
  <c r="R47" i="34"/>
  <c r="Q47" i="34"/>
  <c r="P47" i="34"/>
  <c r="O47" i="34"/>
  <c r="N47" i="34"/>
  <c r="M47" i="34"/>
  <c r="I47" i="34"/>
  <c r="H47" i="34"/>
  <c r="G47" i="34"/>
  <c r="F47" i="34"/>
  <c r="E47" i="34"/>
  <c r="D47" i="34"/>
  <c r="M46" i="34"/>
  <c r="D46" i="34"/>
  <c r="R45" i="34"/>
  <c r="Q45" i="34"/>
  <c r="P45" i="34"/>
  <c r="O45" i="34"/>
  <c r="N45" i="34"/>
  <c r="M45" i="34"/>
  <c r="I45" i="34"/>
  <c r="H45" i="34"/>
  <c r="G45" i="34"/>
  <c r="F45" i="34"/>
  <c r="E45" i="34"/>
  <c r="D45" i="34"/>
  <c r="R41" i="34"/>
  <c r="Q41" i="34"/>
  <c r="P41" i="34"/>
  <c r="O41" i="34"/>
  <c r="N41" i="34"/>
  <c r="M41" i="34"/>
  <c r="I41" i="34"/>
  <c r="H41" i="34"/>
  <c r="G41" i="34"/>
  <c r="F41" i="34"/>
  <c r="E41" i="34"/>
  <c r="D41" i="34"/>
  <c r="M40" i="34"/>
  <c r="D40" i="34"/>
  <c r="R39" i="34"/>
  <c r="Q39" i="34"/>
  <c r="P39" i="34"/>
  <c r="O39" i="34"/>
  <c r="N39" i="34"/>
  <c r="M39" i="34"/>
  <c r="I39" i="34"/>
  <c r="H39" i="34"/>
  <c r="G39" i="34"/>
  <c r="F39" i="34"/>
  <c r="E39" i="34"/>
  <c r="D39" i="34"/>
  <c r="R35" i="34"/>
  <c r="Q35" i="34"/>
  <c r="P35" i="34"/>
  <c r="O35" i="34"/>
  <c r="N35" i="34"/>
  <c r="M35" i="34"/>
  <c r="I35" i="34"/>
  <c r="H35" i="34"/>
  <c r="G35" i="34"/>
  <c r="F35" i="34"/>
  <c r="E35" i="34"/>
  <c r="D35" i="34"/>
  <c r="M34" i="34"/>
  <c r="D34" i="34"/>
  <c r="R33" i="34"/>
  <c r="Q33" i="34"/>
  <c r="P33" i="34"/>
  <c r="O33" i="34"/>
  <c r="N33" i="34"/>
  <c r="M33" i="34"/>
  <c r="I33" i="34"/>
  <c r="H33" i="34"/>
  <c r="G33" i="34"/>
  <c r="F33" i="34"/>
  <c r="E33" i="34"/>
  <c r="D33" i="34"/>
  <c r="Q27" i="34"/>
  <c r="O27" i="34"/>
  <c r="M27" i="34"/>
  <c r="H27" i="34"/>
  <c r="F27" i="34"/>
  <c r="D27" i="34"/>
  <c r="Q26" i="34"/>
  <c r="O26" i="34"/>
  <c r="M26" i="34"/>
  <c r="H26" i="34"/>
  <c r="F26" i="34"/>
  <c r="D26" i="34"/>
  <c r="Q25" i="34"/>
  <c r="O25" i="34"/>
  <c r="M25" i="34"/>
  <c r="H25" i="34"/>
  <c r="F25" i="34"/>
  <c r="D25" i="34"/>
  <c r="Q24" i="34"/>
  <c r="O24" i="34"/>
  <c r="M24" i="34"/>
  <c r="H24" i="34"/>
  <c r="F24" i="34"/>
  <c r="D24" i="34"/>
  <c r="Q23" i="34"/>
  <c r="O23" i="34"/>
  <c r="M23" i="34"/>
  <c r="H23" i="34"/>
  <c r="F23" i="34"/>
  <c r="D23" i="34"/>
  <c r="Q22" i="34"/>
  <c r="O22" i="34"/>
  <c r="M22" i="34"/>
  <c r="H22" i="34"/>
  <c r="F22" i="34"/>
  <c r="D22" i="34"/>
  <c r="R19" i="34"/>
  <c r="Q19" i="34"/>
  <c r="P19" i="34"/>
  <c r="O19" i="34"/>
  <c r="N19" i="34"/>
  <c r="M19" i="34"/>
  <c r="I19" i="34"/>
  <c r="H19" i="34"/>
  <c r="G19" i="34"/>
  <c r="F19" i="34"/>
  <c r="E19" i="34"/>
  <c r="D19" i="34"/>
  <c r="M18" i="34"/>
  <c r="D18" i="34"/>
  <c r="R17" i="34"/>
  <c r="Q17" i="34"/>
  <c r="P17" i="34"/>
  <c r="O17" i="34"/>
  <c r="N17" i="34"/>
  <c r="M17" i="34"/>
  <c r="I17" i="34"/>
  <c r="H17" i="34"/>
  <c r="G17" i="34"/>
  <c r="F17" i="34"/>
  <c r="E17" i="34"/>
  <c r="D17" i="34"/>
  <c r="R13" i="34"/>
  <c r="Q13" i="34"/>
  <c r="P13" i="34"/>
  <c r="O13" i="34"/>
  <c r="N13" i="34"/>
  <c r="M13" i="34"/>
  <c r="I13" i="34"/>
  <c r="H13" i="34"/>
  <c r="G13" i="34"/>
  <c r="F13" i="34"/>
  <c r="E13" i="34"/>
  <c r="D13" i="34"/>
  <c r="M12" i="34"/>
  <c r="D12" i="34"/>
  <c r="R11" i="34"/>
  <c r="Q11" i="34"/>
  <c r="P11" i="34"/>
  <c r="O11" i="34"/>
  <c r="N11" i="34"/>
  <c r="M11" i="34"/>
  <c r="I11" i="34"/>
  <c r="H11" i="34"/>
  <c r="G11" i="34"/>
  <c r="F11" i="34"/>
  <c r="E11" i="34"/>
  <c r="D11" i="34"/>
  <c r="R7" i="34"/>
  <c r="Q7" i="34"/>
  <c r="P7" i="34"/>
  <c r="O7" i="34"/>
  <c r="N7" i="34"/>
  <c r="M7" i="34"/>
  <c r="I7" i="34"/>
  <c r="H7" i="34"/>
  <c r="G7" i="34"/>
  <c r="F7" i="34"/>
  <c r="E7" i="34"/>
  <c r="D7" i="34"/>
  <c r="M6" i="34"/>
  <c r="D6" i="34"/>
  <c r="R5" i="34"/>
  <c r="Q5" i="34"/>
  <c r="P5" i="34"/>
  <c r="O5" i="34"/>
  <c r="N5" i="34"/>
  <c r="M5" i="34"/>
  <c r="I5" i="34"/>
  <c r="H5" i="34"/>
  <c r="G5" i="34"/>
  <c r="F5" i="34"/>
  <c r="E5" i="34"/>
  <c r="D5" i="34"/>
  <c r="G39" i="9"/>
  <c r="E39" i="9"/>
  <c r="D39" i="9"/>
  <c r="G38" i="9"/>
  <c r="E38" i="9"/>
  <c r="D38" i="9"/>
  <c r="G37" i="9"/>
  <c r="E37" i="9"/>
  <c r="D37" i="9"/>
  <c r="G36" i="9"/>
  <c r="E36" i="9"/>
  <c r="D36" i="9"/>
  <c r="G35" i="9"/>
  <c r="E35" i="9"/>
  <c r="D35" i="9"/>
  <c r="G34" i="9"/>
  <c r="E34" i="9"/>
  <c r="D34" i="9"/>
  <c r="G33" i="9"/>
  <c r="E33" i="9"/>
  <c r="D33" i="9"/>
  <c r="G32" i="9"/>
  <c r="E32" i="9"/>
  <c r="D32" i="9"/>
  <c r="G31" i="9"/>
  <c r="E31" i="9"/>
  <c r="D31" i="9"/>
  <c r="G30" i="9"/>
  <c r="F30" i="9"/>
  <c r="E30" i="9"/>
  <c r="D30" i="9"/>
  <c r="G26" i="9"/>
  <c r="E26" i="9"/>
  <c r="D26" i="9"/>
  <c r="G25" i="9"/>
  <c r="E25" i="9"/>
  <c r="D25" i="9"/>
  <c r="G24" i="9"/>
  <c r="E24" i="9"/>
  <c r="D24" i="9"/>
  <c r="G23" i="9"/>
  <c r="E23" i="9"/>
  <c r="D23" i="9"/>
  <c r="G22" i="9"/>
  <c r="E22" i="9"/>
  <c r="D22" i="9"/>
  <c r="G21" i="9"/>
  <c r="E21" i="9"/>
  <c r="D21" i="9"/>
  <c r="G20" i="9"/>
  <c r="E20" i="9"/>
  <c r="D20" i="9"/>
  <c r="G19" i="9"/>
  <c r="E19" i="9"/>
  <c r="D19" i="9"/>
  <c r="G18" i="9"/>
  <c r="E18" i="9"/>
  <c r="D18" i="9"/>
  <c r="G17" i="9"/>
  <c r="F17" i="9"/>
  <c r="E17" i="9"/>
  <c r="D17" i="9"/>
  <c r="G13" i="9"/>
  <c r="E13" i="9"/>
  <c r="D13" i="9"/>
  <c r="G12" i="9"/>
  <c r="E12" i="9"/>
  <c r="D12" i="9"/>
  <c r="G11" i="9"/>
  <c r="E11" i="9"/>
  <c r="D11" i="9"/>
  <c r="G10" i="9"/>
  <c r="E10" i="9"/>
  <c r="D10" i="9"/>
  <c r="G9" i="9"/>
  <c r="E9" i="9"/>
  <c r="D9" i="9"/>
  <c r="G8" i="9"/>
  <c r="E8" i="9"/>
  <c r="D8" i="9"/>
  <c r="G7" i="9"/>
  <c r="E7" i="9"/>
  <c r="D7" i="9"/>
  <c r="G6" i="9"/>
  <c r="E6" i="9"/>
  <c r="D6" i="9"/>
  <c r="G5" i="9"/>
  <c r="E5" i="9"/>
  <c r="D5" i="9"/>
  <c r="G4" i="9"/>
  <c r="F4" i="9"/>
  <c r="E4" i="9"/>
  <c r="D4" i="9"/>
  <c r="H35" i="6"/>
  <c r="H34" i="6"/>
  <c r="H33" i="6"/>
  <c r="H32" i="6"/>
  <c r="H31" i="6"/>
  <c r="H30" i="6"/>
  <c r="H29" i="6"/>
  <c r="H28" i="6"/>
  <c r="G28" i="6"/>
  <c r="H27" i="6"/>
  <c r="H26" i="6"/>
  <c r="H25" i="6"/>
  <c r="H24" i="6"/>
  <c r="H23" i="6"/>
  <c r="H22" i="6"/>
  <c r="H21" i="6"/>
  <c r="H20" i="6"/>
  <c r="G20" i="6"/>
  <c r="R19" i="6"/>
  <c r="H19" i="6"/>
  <c r="R18" i="6"/>
  <c r="H18" i="6"/>
  <c r="R17" i="6"/>
  <c r="H17" i="6"/>
  <c r="R16" i="6"/>
  <c r="H16" i="6"/>
  <c r="R15" i="6"/>
  <c r="H15" i="6"/>
  <c r="R14" i="6"/>
  <c r="H14" i="6"/>
  <c r="R13" i="6"/>
  <c r="H13" i="6"/>
  <c r="R12" i="6"/>
  <c r="Q12" i="6"/>
  <c r="H12" i="6"/>
  <c r="G12" i="6"/>
  <c r="R11" i="6"/>
  <c r="H11" i="6"/>
  <c r="R10" i="6"/>
  <c r="H10" i="6"/>
  <c r="R9" i="6"/>
  <c r="H9" i="6"/>
  <c r="R8" i="6"/>
  <c r="H8" i="6"/>
  <c r="R7" i="6"/>
  <c r="H7" i="6"/>
  <c r="R6" i="6"/>
  <c r="H6" i="6"/>
  <c r="R5" i="6"/>
  <c r="H5" i="6"/>
  <c r="R4" i="6"/>
  <c r="Q4" i="6"/>
  <c r="H4" i="6"/>
  <c r="G4" i="6"/>
  <c r="H45" i="5"/>
  <c r="F45" i="5"/>
  <c r="H44" i="5"/>
  <c r="F44" i="5"/>
  <c r="H43" i="5"/>
  <c r="F43" i="5"/>
  <c r="H42" i="5"/>
  <c r="F42" i="5"/>
  <c r="H41" i="5"/>
  <c r="F41" i="5"/>
  <c r="H40" i="5"/>
  <c r="G40" i="5"/>
  <c r="F40" i="5"/>
  <c r="H34" i="5"/>
  <c r="F34" i="5"/>
  <c r="H33" i="5"/>
  <c r="F33" i="5"/>
  <c r="H32" i="5"/>
  <c r="F32" i="5"/>
  <c r="H31" i="5"/>
  <c r="F31" i="5"/>
  <c r="H30" i="5"/>
  <c r="F30" i="5"/>
  <c r="H29" i="5"/>
  <c r="G29" i="5"/>
  <c r="F29" i="5"/>
  <c r="H23" i="5"/>
  <c r="F23" i="5"/>
  <c r="H22" i="5"/>
  <c r="F22" i="5"/>
  <c r="H21" i="5"/>
  <c r="F21" i="5"/>
  <c r="H20" i="5"/>
  <c r="F20" i="5"/>
  <c r="H19" i="5"/>
  <c r="F19" i="5"/>
  <c r="H18" i="5"/>
  <c r="G18" i="5"/>
  <c r="F18" i="5"/>
  <c r="H10" i="5"/>
  <c r="F10" i="5"/>
  <c r="H9" i="5"/>
  <c r="F9" i="5"/>
  <c r="H8" i="5"/>
  <c r="F8" i="5"/>
  <c r="H7" i="5"/>
  <c r="F7" i="5"/>
  <c r="H6" i="5"/>
  <c r="F6" i="5"/>
  <c r="H5" i="5"/>
  <c r="G5" i="5"/>
  <c r="F5" i="5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O34" i="3"/>
  <c r="M34" i="3"/>
  <c r="F34" i="3"/>
  <c r="O33" i="3"/>
  <c r="M33" i="3"/>
  <c r="O32" i="3"/>
  <c r="M32" i="3"/>
  <c r="F32" i="3"/>
  <c r="O31" i="3"/>
  <c r="M31" i="3"/>
  <c r="F31" i="3"/>
  <c r="O30" i="3"/>
  <c r="M30" i="3"/>
  <c r="F30" i="3"/>
  <c r="O29" i="3"/>
  <c r="M29" i="3"/>
  <c r="F29" i="3"/>
  <c r="O28" i="3"/>
  <c r="M28" i="3"/>
  <c r="F28" i="3"/>
  <c r="O27" i="3"/>
  <c r="M27" i="3"/>
  <c r="F27" i="3"/>
  <c r="O26" i="3"/>
  <c r="M26" i="3"/>
  <c r="F26" i="3"/>
  <c r="O25" i="3"/>
  <c r="M25" i="3"/>
  <c r="F25" i="3"/>
  <c r="O24" i="3"/>
  <c r="M24" i="3"/>
  <c r="F24" i="3"/>
  <c r="O23" i="3"/>
  <c r="N23" i="3"/>
  <c r="M23" i="3"/>
  <c r="F23" i="3"/>
  <c r="F22" i="3"/>
  <c r="F21" i="3"/>
  <c r="F20" i="3"/>
  <c r="F19" i="3"/>
  <c r="F17" i="3"/>
  <c r="O16" i="3"/>
  <c r="M16" i="3"/>
  <c r="F16" i="3"/>
  <c r="O15" i="3"/>
  <c r="M15" i="3"/>
  <c r="F15" i="3"/>
  <c r="O14" i="3"/>
  <c r="M14" i="3"/>
  <c r="F14" i="3"/>
  <c r="O13" i="3"/>
  <c r="M13" i="3"/>
  <c r="F13" i="3"/>
  <c r="O12" i="3"/>
  <c r="M12" i="3"/>
  <c r="F12" i="3"/>
  <c r="O11" i="3"/>
  <c r="M11" i="3"/>
  <c r="F11" i="3"/>
  <c r="O10" i="3"/>
  <c r="M10" i="3"/>
  <c r="F10" i="3"/>
  <c r="O9" i="3"/>
  <c r="M9" i="3"/>
  <c r="F9" i="3"/>
  <c r="O8" i="3"/>
  <c r="M8" i="3"/>
  <c r="F8" i="3"/>
  <c r="O7" i="3"/>
  <c r="M7" i="3"/>
  <c r="F7" i="3"/>
  <c r="O6" i="3"/>
  <c r="M6" i="3"/>
  <c r="F6" i="3"/>
  <c r="O5" i="3"/>
  <c r="N5" i="3"/>
  <c r="M5" i="3"/>
  <c r="F5" i="3"/>
  <c r="F4" i="3"/>
  <c r="E4" i="3"/>
  <c r="M36" i="36"/>
  <c r="L36" i="36"/>
  <c r="K36" i="36"/>
  <c r="J36" i="36"/>
  <c r="I36" i="36"/>
  <c r="G36" i="36"/>
  <c r="F36" i="36"/>
  <c r="E36" i="36"/>
  <c r="D36" i="36"/>
  <c r="C36" i="36"/>
  <c r="M35" i="36"/>
  <c r="L35" i="36"/>
  <c r="K35" i="36"/>
  <c r="J35" i="36"/>
  <c r="I35" i="36"/>
  <c r="G35" i="36"/>
  <c r="F35" i="36"/>
  <c r="E35" i="36"/>
  <c r="D35" i="36"/>
  <c r="C35" i="36"/>
  <c r="M34" i="36"/>
  <c r="L34" i="36"/>
  <c r="K34" i="36"/>
  <c r="J34" i="36"/>
  <c r="I34" i="36"/>
  <c r="G34" i="36"/>
  <c r="F34" i="36"/>
  <c r="E34" i="36"/>
  <c r="D34" i="36"/>
  <c r="C34" i="36"/>
  <c r="M33" i="36"/>
  <c r="L33" i="36"/>
  <c r="K33" i="36"/>
  <c r="J33" i="36"/>
  <c r="I33" i="36"/>
  <c r="G33" i="36"/>
  <c r="F33" i="36"/>
  <c r="E33" i="36"/>
  <c r="D33" i="36"/>
  <c r="C33" i="36"/>
  <c r="M32" i="36"/>
  <c r="L32" i="36"/>
  <c r="K32" i="36"/>
  <c r="J32" i="36"/>
  <c r="I32" i="36"/>
  <c r="G32" i="36"/>
  <c r="F32" i="36"/>
  <c r="E32" i="36"/>
  <c r="D32" i="36"/>
  <c r="C32" i="36"/>
  <c r="M31" i="36"/>
  <c r="L31" i="36"/>
  <c r="K31" i="36"/>
  <c r="J31" i="36"/>
  <c r="I31" i="36"/>
  <c r="G31" i="36"/>
  <c r="F31" i="36"/>
  <c r="E31" i="36"/>
  <c r="D31" i="36"/>
  <c r="C31" i="36"/>
  <c r="M30" i="36"/>
  <c r="L30" i="36"/>
  <c r="K30" i="36"/>
  <c r="J30" i="36"/>
  <c r="I30" i="36"/>
  <c r="G30" i="36"/>
  <c r="F30" i="36"/>
  <c r="E30" i="36"/>
  <c r="D30" i="36"/>
  <c r="C30" i="36"/>
  <c r="M29" i="36"/>
  <c r="L29" i="36"/>
  <c r="K29" i="36"/>
  <c r="J29" i="36"/>
  <c r="I29" i="36"/>
  <c r="G29" i="36"/>
  <c r="F29" i="36"/>
  <c r="E29" i="36"/>
  <c r="D29" i="36"/>
  <c r="C29" i="36"/>
  <c r="M28" i="36"/>
  <c r="L28" i="36"/>
  <c r="K28" i="36"/>
  <c r="J28" i="36"/>
  <c r="I28" i="36"/>
  <c r="G28" i="36"/>
  <c r="F28" i="36"/>
  <c r="E28" i="36"/>
  <c r="D28" i="36"/>
  <c r="C28" i="36"/>
  <c r="M27" i="36"/>
  <c r="L27" i="36"/>
  <c r="K27" i="36"/>
  <c r="J27" i="36"/>
  <c r="I27" i="36"/>
  <c r="G27" i="36"/>
  <c r="F27" i="36"/>
  <c r="E27" i="36"/>
  <c r="D27" i="36"/>
  <c r="C27" i="36"/>
  <c r="M26" i="36"/>
  <c r="L26" i="36"/>
  <c r="K26" i="36"/>
  <c r="J26" i="36"/>
  <c r="I26" i="36"/>
  <c r="G26" i="36"/>
  <c r="F26" i="36"/>
  <c r="E26" i="36"/>
  <c r="D26" i="36"/>
  <c r="C26" i="36"/>
  <c r="M25" i="36"/>
  <c r="L25" i="36"/>
  <c r="K25" i="36"/>
  <c r="J25" i="36"/>
  <c r="I25" i="36"/>
  <c r="G25" i="36"/>
  <c r="F25" i="36"/>
  <c r="E25" i="36"/>
  <c r="D25" i="36"/>
  <c r="C25" i="36"/>
  <c r="M24" i="36"/>
  <c r="L24" i="36"/>
  <c r="K24" i="36"/>
  <c r="J24" i="36"/>
  <c r="I24" i="36"/>
  <c r="G24" i="36"/>
  <c r="F24" i="36"/>
  <c r="E24" i="36"/>
  <c r="D24" i="36"/>
  <c r="C24" i="36"/>
  <c r="M23" i="36"/>
  <c r="L23" i="36"/>
  <c r="K23" i="36"/>
  <c r="J23" i="36"/>
  <c r="I23" i="36"/>
  <c r="G23" i="36"/>
  <c r="F23" i="36"/>
  <c r="E23" i="36"/>
  <c r="D23" i="36"/>
  <c r="C23" i="36"/>
  <c r="M22" i="36"/>
  <c r="L22" i="36"/>
  <c r="K22" i="36"/>
  <c r="J22" i="36"/>
  <c r="I22" i="36"/>
  <c r="H22" i="36"/>
  <c r="G22" i="36"/>
  <c r="F22" i="36"/>
  <c r="E22" i="36"/>
  <c r="D22" i="36"/>
  <c r="C22" i="36"/>
  <c r="M21" i="36"/>
  <c r="L21" i="36"/>
  <c r="K21" i="36"/>
  <c r="J21" i="36"/>
  <c r="I21" i="36"/>
  <c r="G21" i="36"/>
  <c r="F21" i="36"/>
  <c r="E21" i="36"/>
  <c r="D21" i="36"/>
  <c r="C21" i="36"/>
  <c r="M25" i="28"/>
  <c r="L25" i="28"/>
  <c r="J25" i="28"/>
  <c r="H25" i="28"/>
  <c r="G25" i="28"/>
  <c r="D25" i="28"/>
  <c r="AA24" i="28"/>
  <c r="Z24" i="28"/>
  <c r="X24" i="28"/>
  <c r="V24" i="28"/>
  <c r="U24" i="28"/>
  <c r="R24" i="28"/>
  <c r="M24" i="28"/>
  <c r="L24" i="28"/>
  <c r="J24" i="28"/>
  <c r="H24" i="28"/>
  <c r="G24" i="28"/>
  <c r="D24" i="28"/>
  <c r="AA23" i="28"/>
  <c r="Z23" i="28"/>
  <c r="X23" i="28"/>
  <c r="V23" i="28"/>
  <c r="U23" i="28"/>
  <c r="R23" i="28"/>
  <c r="M23" i="28"/>
  <c r="L23" i="28"/>
  <c r="J23" i="28"/>
  <c r="H23" i="28"/>
  <c r="G23" i="28"/>
  <c r="D23" i="28"/>
  <c r="AA22" i="28"/>
  <c r="Z22" i="28"/>
  <c r="X22" i="28"/>
  <c r="V22" i="28"/>
  <c r="U22" i="28"/>
  <c r="R22" i="28"/>
  <c r="M22" i="28"/>
  <c r="L22" i="28"/>
  <c r="J22" i="28"/>
  <c r="H22" i="28"/>
  <c r="G22" i="28"/>
  <c r="D22" i="28"/>
  <c r="AA21" i="28"/>
  <c r="Z21" i="28"/>
  <c r="X21" i="28"/>
  <c r="V21" i="28"/>
  <c r="U21" i="28"/>
  <c r="R21" i="28"/>
  <c r="M21" i="28"/>
  <c r="L21" i="28"/>
  <c r="J21" i="28"/>
  <c r="H21" i="28"/>
  <c r="G21" i="28"/>
  <c r="D21" i="28"/>
  <c r="AA20" i="28"/>
  <c r="Z20" i="28"/>
  <c r="X20" i="28"/>
  <c r="V20" i="28"/>
  <c r="U20" i="28"/>
  <c r="R20" i="28"/>
  <c r="M20" i="28"/>
  <c r="L20" i="28"/>
  <c r="J20" i="28"/>
  <c r="H20" i="28"/>
  <c r="G20" i="28"/>
  <c r="D20" i="28"/>
  <c r="AA19" i="28"/>
  <c r="Z19" i="28"/>
  <c r="X19" i="28"/>
  <c r="V19" i="28"/>
  <c r="U19" i="28"/>
  <c r="R19" i="28"/>
  <c r="M19" i="28"/>
  <c r="L19" i="28"/>
  <c r="J19" i="28"/>
  <c r="H19" i="28"/>
  <c r="G19" i="28"/>
  <c r="D19" i="28"/>
  <c r="AA18" i="28"/>
  <c r="Z18" i="28"/>
  <c r="X18" i="28"/>
  <c r="V18" i="28"/>
  <c r="U18" i="28"/>
  <c r="R18" i="28"/>
  <c r="M18" i="28"/>
  <c r="L18" i="28"/>
  <c r="J18" i="28"/>
  <c r="H18" i="28"/>
  <c r="G18" i="28"/>
  <c r="D18" i="28"/>
  <c r="AA17" i="28"/>
  <c r="Z17" i="28"/>
  <c r="X17" i="28"/>
  <c r="V17" i="28"/>
  <c r="U17" i="28"/>
  <c r="R17" i="28"/>
  <c r="C11" i="28"/>
  <c r="C10" i="28"/>
  <c r="S9" i="28"/>
  <c r="C9" i="28"/>
  <c r="S8" i="28"/>
  <c r="C8" i="28"/>
  <c r="S7" i="28"/>
  <c r="C7" i="28"/>
  <c r="S6" i="28"/>
  <c r="C6" i="28"/>
  <c r="S5" i="28"/>
  <c r="C5" i="28"/>
  <c r="S4" i="28"/>
  <c r="C4" i="28"/>
  <c r="O27" i="23"/>
  <c r="N27" i="23"/>
  <c r="G27" i="23"/>
  <c r="O26" i="23"/>
  <c r="N26" i="23"/>
  <c r="G26" i="23"/>
  <c r="O25" i="23"/>
  <c r="N25" i="23"/>
  <c r="G25" i="23"/>
  <c r="O24" i="23"/>
  <c r="N24" i="23"/>
  <c r="G24" i="23"/>
  <c r="O23" i="23"/>
  <c r="N23" i="23"/>
  <c r="G23" i="23"/>
  <c r="O21" i="23"/>
  <c r="N21" i="23"/>
  <c r="G21" i="23"/>
  <c r="O20" i="23"/>
  <c r="N20" i="23"/>
  <c r="G20" i="23"/>
  <c r="O19" i="23"/>
  <c r="N19" i="23"/>
  <c r="G19" i="23"/>
  <c r="O18" i="23"/>
  <c r="N18" i="23"/>
  <c r="G18" i="23"/>
  <c r="O17" i="23"/>
  <c r="N17" i="23"/>
  <c r="G17" i="23"/>
  <c r="O15" i="23"/>
  <c r="N15" i="23"/>
  <c r="G15" i="23"/>
  <c r="O14" i="23"/>
  <c r="N14" i="23"/>
  <c r="G14" i="23"/>
  <c r="O13" i="23"/>
  <c r="N13" i="23"/>
  <c r="G13" i="23"/>
  <c r="O12" i="23"/>
  <c r="N12" i="23"/>
  <c r="G12" i="23"/>
  <c r="O11" i="23"/>
  <c r="N11" i="23"/>
  <c r="G11" i="23"/>
  <c r="O9" i="23"/>
  <c r="N9" i="23"/>
  <c r="G9" i="23"/>
  <c r="O8" i="23"/>
  <c r="N8" i="23"/>
  <c r="G8" i="23"/>
  <c r="O7" i="23"/>
  <c r="N7" i="23"/>
  <c r="G7" i="23"/>
  <c r="O6" i="23"/>
  <c r="N6" i="23"/>
  <c r="G6" i="23"/>
  <c r="O5" i="23"/>
  <c r="N5" i="23"/>
  <c r="G5" i="23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5" i="22"/>
  <c r="E4" i="22"/>
  <c r="E3" i="22"/>
  <c r="G62" i="13"/>
  <c r="F62" i="13"/>
  <c r="G61" i="13"/>
  <c r="F61" i="13"/>
  <c r="G60" i="13"/>
  <c r="F60" i="13"/>
  <c r="G59" i="13"/>
  <c r="F59" i="13"/>
  <c r="G58" i="13"/>
  <c r="F58" i="13"/>
  <c r="G57" i="13"/>
  <c r="F57" i="13"/>
  <c r="G56" i="13"/>
  <c r="F56" i="13"/>
  <c r="G55" i="13"/>
  <c r="F55" i="13"/>
  <c r="G54" i="13"/>
  <c r="F54" i="13"/>
  <c r="G53" i="13"/>
  <c r="F53" i="13"/>
  <c r="G52" i="13"/>
  <c r="F52" i="13"/>
  <c r="G51" i="13"/>
  <c r="F51" i="13"/>
  <c r="G50" i="13"/>
  <c r="F50" i="13"/>
  <c r="G49" i="13"/>
  <c r="F49" i="13"/>
  <c r="G48" i="13"/>
  <c r="F48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19" i="13"/>
  <c r="F19" i="13"/>
  <c r="G18" i="13"/>
  <c r="F18" i="13"/>
  <c r="G17" i="13"/>
  <c r="F17" i="13"/>
  <c r="G16" i="13"/>
  <c r="F16" i="13"/>
  <c r="G15" i="13"/>
  <c r="F15" i="13"/>
  <c r="G14" i="13"/>
  <c r="F14" i="13"/>
  <c r="G13" i="13"/>
  <c r="F13" i="13"/>
  <c r="G12" i="13"/>
  <c r="F12" i="13"/>
  <c r="G11" i="13"/>
  <c r="F11" i="13"/>
  <c r="G10" i="13"/>
  <c r="F10" i="13"/>
  <c r="G9" i="13"/>
  <c r="F9" i="13"/>
  <c r="G8" i="13"/>
  <c r="F8" i="13"/>
  <c r="G7" i="13"/>
  <c r="F7" i="13"/>
  <c r="G6" i="13"/>
  <c r="F6" i="13"/>
  <c r="G5" i="13"/>
  <c r="F5" i="13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3" i="12"/>
  <c r="J62" i="2"/>
  <c r="H62" i="2"/>
  <c r="G62" i="2"/>
  <c r="J61" i="2"/>
  <c r="H61" i="2"/>
  <c r="G61" i="2"/>
  <c r="J60" i="2"/>
  <c r="H60" i="2"/>
  <c r="G60" i="2"/>
  <c r="J59" i="2"/>
  <c r="H59" i="2"/>
  <c r="G59" i="2"/>
  <c r="J58" i="2"/>
  <c r="H58" i="2"/>
  <c r="G58" i="2"/>
  <c r="J57" i="2"/>
  <c r="H57" i="2"/>
  <c r="G57" i="2"/>
  <c r="J56" i="2"/>
  <c r="H56" i="2"/>
  <c r="G56" i="2"/>
  <c r="J55" i="2"/>
  <c r="H55" i="2"/>
  <c r="G55" i="2"/>
  <c r="J54" i="2"/>
  <c r="H54" i="2"/>
  <c r="G54" i="2"/>
  <c r="J53" i="2"/>
  <c r="H53" i="2"/>
  <c r="G53" i="2"/>
  <c r="J52" i="2"/>
  <c r="H52" i="2"/>
  <c r="G52" i="2"/>
  <c r="J51" i="2"/>
  <c r="H51" i="2"/>
  <c r="G51" i="2"/>
  <c r="J50" i="2"/>
  <c r="H50" i="2"/>
  <c r="G50" i="2"/>
  <c r="J49" i="2"/>
  <c r="H49" i="2"/>
  <c r="G49" i="2"/>
  <c r="J48" i="2"/>
  <c r="I48" i="2"/>
  <c r="H48" i="2"/>
  <c r="G48" i="2"/>
  <c r="J40" i="2"/>
  <c r="H40" i="2"/>
  <c r="G40" i="2"/>
  <c r="J39" i="2"/>
  <c r="H39" i="2"/>
  <c r="G39" i="2"/>
  <c r="J38" i="2"/>
  <c r="H38" i="2"/>
  <c r="G38" i="2"/>
  <c r="J37" i="2"/>
  <c r="H37" i="2"/>
  <c r="G37" i="2"/>
  <c r="J36" i="2"/>
  <c r="H36" i="2"/>
  <c r="G36" i="2"/>
  <c r="J35" i="2"/>
  <c r="H35" i="2"/>
  <c r="G35" i="2"/>
  <c r="J34" i="2"/>
  <c r="H34" i="2"/>
  <c r="G34" i="2"/>
  <c r="J33" i="2"/>
  <c r="H33" i="2"/>
  <c r="G33" i="2"/>
  <c r="J32" i="2"/>
  <c r="H32" i="2"/>
  <c r="G32" i="2"/>
  <c r="J31" i="2"/>
  <c r="H31" i="2"/>
  <c r="G31" i="2"/>
  <c r="J30" i="2"/>
  <c r="H30" i="2"/>
  <c r="G30" i="2"/>
  <c r="J29" i="2"/>
  <c r="H29" i="2"/>
  <c r="G29" i="2"/>
  <c r="J28" i="2"/>
  <c r="H28" i="2"/>
  <c r="G28" i="2"/>
  <c r="J27" i="2"/>
  <c r="H27" i="2"/>
  <c r="G27" i="2"/>
  <c r="J26" i="2"/>
  <c r="I26" i="2"/>
  <c r="H26" i="2"/>
  <c r="G26" i="2"/>
  <c r="J18" i="2"/>
  <c r="H18" i="2"/>
  <c r="G18" i="2"/>
  <c r="J17" i="2"/>
  <c r="H17" i="2"/>
  <c r="G17" i="2"/>
  <c r="J16" i="2"/>
  <c r="H16" i="2"/>
  <c r="G16" i="2"/>
  <c r="J15" i="2"/>
  <c r="H15" i="2"/>
  <c r="G15" i="2"/>
  <c r="J14" i="2"/>
  <c r="H14" i="2"/>
  <c r="G14" i="2"/>
  <c r="J13" i="2"/>
  <c r="H13" i="2"/>
  <c r="G13" i="2"/>
  <c r="J12" i="2"/>
  <c r="H12" i="2"/>
  <c r="G12" i="2"/>
  <c r="J11" i="2"/>
  <c r="H11" i="2"/>
  <c r="G11" i="2"/>
  <c r="J10" i="2"/>
  <c r="H10" i="2"/>
  <c r="G10" i="2"/>
  <c r="J9" i="2"/>
  <c r="H9" i="2"/>
  <c r="G9" i="2"/>
  <c r="J8" i="2"/>
  <c r="H8" i="2"/>
  <c r="G8" i="2"/>
  <c r="J7" i="2"/>
  <c r="H7" i="2"/>
  <c r="G7" i="2"/>
  <c r="J6" i="2"/>
  <c r="H6" i="2"/>
  <c r="G6" i="2"/>
  <c r="J5" i="2"/>
  <c r="H5" i="2"/>
  <c r="G5" i="2"/>
  <c r="J4" i="2"/>
  <c r="I4" i="2"/>
  <c r="H4" i="2"/>
  <c r="G4" i="2"/>
</calcChain>
</file>

<file path=xl/sharedStrings.xml><?xml version="1.0" encoding="utf-8"?>
<sst xmlns="http://schemas.openxmlformats.org/spreadsheetml/2006/main" count="2397" uniqueCount="616">
  <si>
    <t>PAOA+sh-GPR31</t>
  </si>
  <si>
    <t>PAOA+GPR31-OE</t>
  </si>
  <si>
    <t>Intensity</t>
  </si>
  <si>
    <t>Mean</t>
  </si>
  <si>
    <t>Normalized</t>
  </si>
  <si>
    <t>BSA</t>
  </si>
  <si>
    <t>PAOA</t>
  </si>
  <si>
    <t>Human</t>
  </si>
  <si>
    <t>Group</t>
  </si>
  <si>
    <t>GPR31 Mean Cp</t>
  </si>
  <si>
    <t>ACTIN Mean Cp</t>
  </si>
  <si>
    <t>ΔCT</t>
  </si>
  <si>
    <t>2^(-ΔCT)</t>
  </si>
  <si>
    <t>Normal</t>
  </si>
  <si>
    <t>NAFLD</t>
  </si>
  <si>
    <t>NASH</t>
  </si>
  <si>
    <t>Monkey</t>
  </si>
  <si>
    <t>Mouse</t>
  </si>
  <si>
    <t>GPR31 CP-1</t>
  </si>
  <si>
    <t>GPR31 CP-2</t>
  </si>
  <si>
    <t>Actin CP-1</t>
  </si>
  <si>
    <t>Actin CP-2</t>
  </si>
  <si>
    <t>Ctrl</t>
  </si>
  <si>
    <t>PAOA+GPR31</t>
  </si>
  <si>
    <t>PAOA+GPR31(N5Q)</t>
  </si>
  <si>
    <t>PAOA+GPR31(N158Q)</t>
  </si>
  <si>
    <t>PAOA+GPR31(DNQ)</t>
  </si>
  <si>
    <t>Body weight（g）</t>
  </si>
  <si>
    <t>Liver weight（g）</t>
  </si>
  <si>
    <t>Liver Weight to Body
 Weight Ratio (%)</t>
  </si>
  <si>
    <t>NC+NTG</t>
  </si>
  <si>
    <t>NC+GPR31-TG</t>
  </si>
  <si>
    <t>NC+N5Q-TG</t>
  </si>
  <si>
    <t>HFHC+NTG</t>
  </si>
  <si>
    <t>HFHC+GPR31-TG</t>
  </si>
  <si>
    <t>HFHC+N5Q-TG</t>
  </si>
  <si>
    <t>Oil Red O</t>
  </si>
  <si>
    <t>positive ratio</t>
  </si>
  <si>
    <t>%</t>
  </si>
  <si>
    <t>NTG-HFHC</t>
  </si>
  <si>
    <t>GPR31-HTG HFHC</t>
  </si>
  <si>
    <t>N5Q-HTG HFHC</t>
  </si>
  <si>
    <t>CD11B</t>
  </si>
  <si>
    <t>positive number</t>
  </si>
  <si>
    <t>Control HFHC</t>
  </si>
  <si>
    <t>PSR</t>
  </si>
  <si>
    <t>TC(mmol/L)</t>
  </si>
  <si>
    <t>TG(mmol/L)</t>
  </si>
  <si>
    <t>HFHC-WT
CTRL</t>
  </si>
  <si>
    <t>HFHC-GPR31
TG</t>
  </si>
  <si>
    <t>HFHC-N5Q
TG</t>
  </si>
  <si>
    <t>NC</t>
  </si>
  <si>
    <t>NC+G4451</t>
  </si>
  <si>
    <t>HFHC</t>
  </si>
  <si>
    <t>HFHC+G4451</t>
  </si>
  <si>
    <t>Positive number</t>
  </si>
  <si>
    <t>HFHC+4451</t>
  </si>
  <si>
    <t>ratio</t>
  </si>
  <si>
    <t>mean</t>
  </si>
  <si>
    <t>view 1</t>
  </si>
  <si>
    <t>view 2</t>
  </si>
  <si>
    <t>view 3</t>
  </si>
  <si>
    <t>vehicle</t>
  </si>
  <si>
    <t>4W</t>
  </si>
  <si>
    <t>16W</t>
  </si>
  <si>
    <t>G4451</t>
  </si>
  <si>
    <t>TG</t>
  </si>
  <si>
    <t>TC</t>
  </si>
  <si>
    <t>OD</t>
  </si>
  <si>
    <t>Mean OD</t>
  </si>
  <si>
    <t>Pipe weight（g）</t>
  </si>
  <si>
    <t>total weight（g）</t>
  </si>
  <si>
    <t>Tissue weight（g）</t>
  </si>
  <si>
    <t>OD1</t>
  </si>
  <si>
    <t>OD2</t>
  </si>
  <si>
    <t>Con （mg/dl）</t>
  </si>
  <si>
    <t>volume(ul)</t>
  </si>
  <si>
    <t>TC-1 (mg)</t>
  </si>
  <si>
    <t>Dilution ratio</t>
  </si>
  <si>
    <t>TG-2 (mg)</t>
  </si>
  <si>
    <t>liver TG (mg/g liver)</t>
  </si>
  <si>
    <t>TG-1 (mg)</t>
  </si>
  <si>
    <t>velicle</t>
  </si>
  <si>
    <t>spot intensity</t>
  </si>
  <si>
    <t>PO</t>
  </si>
  <si>
    <t>GPR4</t>
  </si>
  <si>
    <t>GPR31</t>
  </si>
  <si>
    <t>GPR35</t>
  </si>
  <si>
    <t>GPR43</t>
  </si>
  <si>
    <t>GPR45</t>
  </si>
  <si>
    <t>GPR55</t>
  </si>
  <si>
    <t>GPR65</t>
  </si>
  <si>
    <t>GPR68</t>
  </si>
  <si>
    <t>GPR84</t>
  </si>
  <si>
    <t>GPR92</t>
  </si>
  <si>
    <t>GPR109</t>
  </si>
  <si>
    <t>GPR120</t>
  </si>
  <si>
    <t>GPR131</t>
  </si>
  <si>
    <t>GPR132</t>
  </si>
  <si>
    <t>Subtracting background（650）</t>
  </si>
  <si>
    <t>ACTIN</t>
  </si>
  <si>
    <t>GPR31/ACTIN</t>
  </si>
  <si>
    <t>Number</t>
  </si>
  <si>
    <t>Adjustment volume(Int)</t>
  </si>
  <si>
    <t>HFHC 8W</t>
  </si>
  <si>
    <t>HFHC 16W</t>
  </si>
  <si>
    <t>Endothelial cells</t>
  </si>
  <si>
    <t>EC-PA-GPR31</t>
  </si>
  <si>
    <t>EC-PA-ACTIN</t>
  </si>
  <si>
    <t>PA</t>
  </si>
  <si>
    <t>HSC</t>
  </si>
  <si>
    <t>HSC-PA-GPR31</t>
  </si>
  <si>
    <t>HSC-PA-ACTIN</t>
  </si>
  <si>
    <t>Kupffer cells</t>
  </si>
  <si>
    <t>KC-PA-GPR31</t>
  </si>
  <si>
    <t>KC-PA-ACTIN</t>
  </si>
  <si>
    <t>Bone marrow-derived macrophages</t>
  </si>
  <si>
    <t>BM-PA-GPR31</t>
  </si>
  <si>
    <t>BM-PA-ACTIN</t>
  </si>
  <si>
    <t>CO-culture for Kupffer cells</t>
  </si>
  <si>
    <t>CO-culture for Endothelial cells</t>
  </si>
  <si>
    <t>Targets</t>
  </si>
  <si>
    <t>References</t>
  </si>
  <si>
    <t>Mean Cp</t>
  </si>
  <si>
    <t>Target/Ref</t>
  </si>
  <si>
    <t>TNF</t>
  </si>
  <si>
    <t>WT-KC-PA</t>
  </si>
  <si>
    <t>il-6</t>
  </si>
  <si>
    <t>actin</t>
  </si>
  <si>
    <t>WT-EC-PA</t>
  </si>
  <si>
    <t>KO-KC-PA</t>
  </si>
  <si>
    <t>KO-EC-PA</t>
  </si>
  <si>
    <t>IL-1B</t>
  </si>
  <si>
    <t>vcam</t>
  </si>
  <si>
    <t>IL-6</t>
  </si>
  <si>
    <t>CXCL1</t>
  </si>
  <si>
    <t>BSA+GNAI3</t>
  </si>
  <si>
    <t>PAOA+GNAI3</t>
  </si>
  <si>
    <t>shGNAI3</t>
  </si>
  <si>
    <t>shGNAI3 cp</t>
  </si>
  <si>
    <t>ACTIN cp</t>
  </si>
  <si>
    <t>△CT</t>
  </si>
  <si>
    <t>2-△CT</t>
  </si>
  <si>
    <t>PA+shGNAI3</t>
  </si>
  <si>
    <t>SCD-1</t>
  </si>
  <si>
    <t>SCD-1 cp</t>
  </si>
  <si>
    <t>β-actin cp</t>
  </si>
  <si>
    <t>fasn</t>
  </si>
  <si>
    <t>fasn cp</t>
  </si>
  <si>
    <t>MOCK</t>
  </si>
  <si>
    <t>GPR31(5A)</t>
  </si>
  <si>
    <t>T1</t>
  </si>
  <si>
    <t>P-MKK4</t>
  </si>
  <si>
    <t>P-JNK</t>
  </si>
  <si>
    <t>MKK4</t>
  </si>
  <si>
    <t>JNK</t>
  </si>
  <si>
    <t>P-MKK4/MKK4</t>
  </si>
  <si>
    <t>P-JNK/JNK</t>
  </si>
  <si>
    <t>T2</t>
  </si>
  <si>
    <t>T3</t>
  </si>
  <si>
    <t>P-MKK7</t>
  </si>
  <si>
    <t>P-P38</t>
  </si>
  <si>
    <t>MKK7</t>
  </si>
  <si>
    <t>P38</t>
  </si>
  <si>
    <t>P-MKK7/MKK7</t>
  </si>
  <si>
    <t>P-P38/P38</t>
  </si>
  <si>
    <t>shGPR31</t>
  </si>
  <si>
    <t>GPR31-OE</t>
  </si>
  <si>
    <t>p-PKA</t>
  </si>
  <si>
    <t>PKA</t>
  </si>
  <si>
    <t>p-PKA/PKA</t>
  </si>
  <si>
    <t>p-PKCD</t>
  </si>
  <si>
    <t>PKCD</t>
  </si>
  <si>
    <t>p-PKCD/PKCD</t>
  </si>
  <si>
    <t>PKCδ OE</t>
  </si>
  <si>
    <t>Mean Value</t>
  </si>
  <si>
    <t>DAPI</t>
  </si>
  <si>
    <t>Mean Value/DAPI</t>
  </si>
  <si>
    <t>Flag</t>
  </si>
  <si>
    <t>Flag-GPR31</t>
  </si>
  <si>
    <t>Flag shSTT3A</t>
  </si>
  <si>
    <t>Flag-GPR31 shSTT3A</t>
  </si>
  <si>
    <t>Flag shSTT3B</t>
  </si>
  <si>
    <t>Flag-GPR31 shSTT3B</t>
  </si>
  <si>
    <t>NTG</t>
  </si>
  <si>
    <t>GPR31-TG</t>
  </si>
  <si>
    <t>N5Q-TG</t>
  </si>
  <si>
    <t>p-MKK7</t>
  </si>
  <si>
    <t>p-JNK</t>
  </si>
  <si>
    <t>p-p38</t>
  </si>
  <si>
    <t>P-MKK4/actin</t>
  </si>
  <si>
    <t>p-MKK7/actin</t>
  </si>
  <si>
    <t>p-JNK/actin</t>
  </si>
  <si>
    <t>p-p38/actin</t>
  </si>
  <si>
    <t>ID</t>
  </si>
  <si>
    <t>Flox-NC</t>
  </si>
  <si>
    <t>HKO-NC</t>
  </si>
  <si>
    <t>Flox-HFHC</t>
  </si>
  <si>
    <t>HKO-HFHC</t>
  </si>
  <si>
    <t>Flox NC</t>
  </si>
  <si>
    <t>HKO NC</t>
  </si>
  <si>
    <t>Flox HFHC</t>
  </si>
  <si>
    <t>HKO HFHC</t>
  </si>
  <si>
    <t>FLOX-NC</t>
  </si>
  <si>
    <t>FLOX-HFHC</t>
  </si>
  <si>
    <t>normalized</t>
  </si>
  <si>
    <t>HepKO NC</t>
  </si>
  <si>
    <t>HepKO HFHC</t>
  </si>
  <si>
    <t>TC (mg/dl)</t>
  </si>
  <si>
    <t>Dilution volume(ul)</t>
  </si>
  <si>
    <t>TC-2 (*Dilution ratio*Dilution volume, mg/dl)</t>
  </si>
  <si>
    <t>hepatic TC(mg/g liver weight)</t>
  </si>
  <si>
    <t>TG-1 (mg/dl)</t>
  </si>
  <si>
    <t>hepatic TG (mg/g liver weight)</t>
  </si>
  <si>
    <t>Blank</t>
  </si>
  <si>
    <t>Con (mg/dl)</t>
  </si>
  <si>
    <t>ALT</t>
  </si>
  <si>
    <t>AST</t>
  </si>
  <si>
    <t>ALT (U/L)</t>
  </si>
  <si>
    <t>AST (TU/L)</t>
  </si>
  <si>
    <t>AST (U/L)</t>
  </si>
  <si>
    <t>Flox</t>
  </si>
  <si>
    <t>GPR31-HKO</t>
  </si>
  <si>
    <t>Subtracting background（240）</t>
  </si>
  <si>
    <t>G0100</t>
  </si>
  <si>
    <t>G5938</t>
  </si>
  <si>
    <t>G0088</t>
  </si>
  <si>
    <t>G0628</t>
  </si>
  <si>
    <t>G1992</t>
  </si>
  <si>
    <t>G1240</t>
  </si>
  <si>
    <t>G2773</t>
  </si>
  <si>
    <t>G1571</t>
  </si>
  <si>
    <t>G0369</t>
  </si>
  <si>
    <t>G6872</t>
  </si>
  <si>
    <t>G8228</t>
  </si>
  <si>
    <t>G1016</t>
  </si>
  <si>
    <t>G5834</t>
  </si>
  <si>
    <t>G0327</t>
  </si>
  <si>
    <t>G5330</t>
  </si>
  <si>
    <t>G4678</t>
  </si>
  <si>
    <t>G4691</t>
  </si>
  <si>
    <t>Nornalized</t>
  </si>
  <si>
    <t>p-MKK4</t>
  </si>
  <si>
    <t>MOCK+G4451</t>
  </si>
  <si>
    <t>sh-GPR31</t>
  </si>
  <si>
    <t>sh-GPR31+G4451</t>
  </si>
  <si>
    <t>p-MKK4/MKK4</t>
  </si>
  <si>
    <t>p-JNK/JNK</t>
  </si>
  <si>
    <t>p-P38</t>
  </si>
  <si>
    <t>p-MKK7/MKK7</t>
  </si>
  <si>
    <t>p-P38/P38</t>
  </si>
  <si>
    <t>shGPR31/ACTIN</t>
  </si>
  <si>
    <t>shGPR31+MOCK</t>
  </si>
  <si>
    <t>shGPR31+MOCK+G4451</t>
  </si>
  <si>
    <t>shGPR31+GPR31</t>
  </si>
  <si>
    <t>shGPR31+GPR31+G4451</t>
  </si>
  <si>
    <t>shGPR31+GPR31(3A)</t>
  </si>
  <si>
    <t>shGPR31+GPR31(3A)+G4451</t>
  </si>
  <si>
    <t>Cp-1</t>
  </si>
  <si>
    <t>Cp-2</t>
  </si>
  <si>
    <t>shGPR31+G4451</t>
  </si>
  <si>
    <t>IL-8</t>
  </si>
  <si>
    <t>HFHC-Vehicle</t>
  </si>
  <si>
    <t>HFHC-G4451</t>
  </si>
  <si>
    <t>BUA</t>
  </si>
  <si>
    <t>CK</t>
  </si>
  <si>
    <t>CK-MB</t>
  </si>
  <si>
    <t>μmol/L</t>
  </si>
  <si>
    <t>U/L</t>
  </si>
  <si>
    <t>Vehicle</t>
  </si>
  <si>
    <t>p-PKCδ</t>
  </si>
  <si>
    <t>PKCδ</t>
  </si>
  <si>
    <t>p-PKCδ/Actin</t>
  </si>
  <si>
    <t>P-MKK4/Actin</t>
  </si>
  <si>
    <t>P-MKK7/Actin</t>
  </si>
  <si>
    <t>P-JNK/Actin</t>
  </si>
  <si>
    <t>BSA</t>
    <phoneticPr fontId="17" type="noConversion"/>
  </si>
  <si>
    <t>BSA +Si-GPR31</t>
    <phoneticPr fontId="17" type="noConversion"/>
  </si>
  <si>
    <t>PAOA</t>
    <phoneticPr fontId="17" type="noConversion"/>
  </si>
  <si>
    <t>PAOA+Si-GPR31</t>
    <phoneticPr fontId="17" type="noConversion"/>
  </si>
  <si>
    <t>BSA +GPR31</t>
    <phoneticPr fontId="17" type="noConversion"/>
  </si>
  <si>
    <t>PAOA +GPR31</t>
    <phoneticPr fontId="17" type="noConversion"/>
  </si>
  <si>
    <t>group</t>
    <phoneticPr fontId="16" type="noConversion"/>
  </si>
  <si>
    <t>PA OA-FLAG</t>
  </si>
  <si>
    <t>PA OA-GPR31</t>
  </si>
  <si>
    <t>PA OA-GPR31(5A)</t>
  </si>
  <si>
    <t>group</t>
  </si>
  <si>
    <t>BSA+Vehicle</t>
    <phoneticPr fontId="16" type="noConversion"/>
  </si>
  <si>
    <t>BSA+G4451</t>
    <phoneticPr fontId="16" type="noConversion"/>
  </si>
  <si>
    <t>PAOA+Vehicle</t>
    <phoneticPr fontId="16" type="noConversion"/>
  </si>
  <si>
    <t>PAOA+G4451</t>
    <phoneticPr fontId="16" type="noConversion"/>
  </si>
  <si>
    <t>MOCK</t>
    <phoneticPr fontId="16" type="noConversion"/>
  </si>
  <si>
    <t>MOCK-SH-GPR31</t>
    <phoneticPr fontId="16" type="noConversion"/>
  </si>
  <si>
    <t>PAOA MOCK</t>
    <phoneticPr fontId="16" type="noConversion"/>
  </si>
  <si>
    <t>PAOA-SH-GPR31</t>
    <phoneticPr fontId="16" type="noConversion"/>
  </si>
  <si>
    <t>MOCK-OE-GPR31</t>
    <phoneticPr fontId="16" type="noConversion"/>
  </si>
  <si>
    <t>PAOA-OE-GPR31</t>
    <phoneticPr fontId="16" type="noConversion"/>
  </si>
  <si>
    <t>GNAS</t>
    <phoneticPr fontId="16" type="noConversion"/>
  </si>
  <si>
    <t xml:space="preserve"> si-Con</t>
    <phoneticPr fontId="16" type="noConversion"/>
  </si>
  <si>
    <t>si-GNAS</t>
    <phoneticPr fontId="16" type="noConversion"/>
  </si>
  <si>
    <t>T1</t>
    <phoneticPr fontId="16" type="noConversion"/>
  </si>
  <si>
    <t>actin</t>
    <phoneticPr fontId="16" type="noConversion"/>
  </si>
  <si>
    <t>GNAS/actin</t>
    <phoneticPr fontId="16" type="noConversion"/>
  </si>
  <si>
    <t>GNAS</t>
  </si>
  <si>
    <t>Mean</t>
    <phoneticPr fontId="16" type="noConversion"/>
  </si>
  <si>
    <t>Normalized</t>
    <phoneticPr fontId="16" type="noConversion"/>
  </si>
  <si>
    <t>GNAI3</t>
  </si>
  <si>
    <t>T2</t>
    <phoneticPr fontId="16" type="noConversion"/>
  </si>
  <si>
    <t>GNAB1</t>
  </si>
  <si>
    <t>GNAB2</t>
  </si>
  <si>
    <t>T3</t>
    <phoneticPr fontId="16" type="noConversion"/>
  </si>
  <si>
    <t>GNAI3</t>
    <phoneticPr fontId="16" type="noConversion"/>
  </si>
  <si>
    <t>si-GNAI3</t>
    <phoneticPr fontId="16" type="noConversion"/>
  </si>
  <si>
    <t>GNAI3/actin</t>
    <phoneticPr fontId="16" type="noConversion"/>
  </si>
  <si>
    <t>si-GNAI3</t>
  </si>
  <si>
    <t>GNAB1</t>
    <phoneticPr fontId="16" type="noConversion"/>
  </si>
  <si>
    <t>si-GNAB1</t>
    <phoneticPr fontId="16" type="noConversion"/>
  </si>
  <si>
    <t>GNAB1/actin</t>
    <phoneticPr fontId="16" type="noConversion"/>
  </si>
  <si>
    <t>GNAB2</t>
    <phoneticPr fontId="16" type="noConversion"/>
  </si>
  <si>
    <t>GNAB2/actin</t>
    <phoneticPr fontId="16" type="noConversion"/>
  </si>
  <si>
    <t>si-GNAB2</t>
    <phoneticPr fontId="16" type="noConversion"/>
  </si>
  <si>
    <t>Mock</t>
    <phoneticPr fontId="16" type="noConversion"/>
  </si>
  <si>
    <t>GPR31</t>
    <phoneticPr fontId="16" type="noConversion"/>
  </si>
  <si>
    <t>GPR31+sh-GNAS</t>
    <phoneticPr fontId="16" type="noConversion"/>
  </si>
  <si>
    <t>GPR31+sh-GNAI3</t>
    <phoneticPr fontId="16" type="noConversion"/>
  </si>
  <si>
    <t>GPR31+sh-GNB1</t>
    <phoneticPr fontId="16" type="noConversion"/>
  </si>
  <si>
    <t>GPR31+sh-GNB2</t>
  </si>
  <si>
    <t>p-JNK</t>
    <phoneticPr fontId="16" type="noConversion"/>
  </si>
  <si>
    <t>p-MKK7</t>
    <phoneticPr fontId="16" type="noConversion"/>
  </si>
  <si>
    <t xml:space="preserve"> BSA + mock</t>
  </si>
  <si>
    <t xml:space="preserve"> BSA + GNAI3-OE</t>
    <phoneticPr fontId="16" type="noConversion"/>
  </si>
  <si>
    <t xml:space="preserve"> PAOA + mock</t>
    <phoneticPr fontId="16" type="noConversion"/>
  </si>
  <si>
    <t>PAOA + GNAI3-OE</t>
    <phoneticPr fontId="16" type="noConversion"/>
  </si>
  <si>
    <t>BSA+MOCK</t>
    <phoneticPr fontId="16" type="noConversion"/>
  </si>
  <si>
    <t>BSA+Sh-GNAI3</t>
    <phoneticPr fontId="16" type="noConversion"/>
  </si>
  <si>
    <t>PO+MOCK</t>
    <phoneticPr fontId="16" type="noConversion"/>
  </si>
  <si>
    <t>PO+Sh-GNAI3</t>
    <phoneticPr fontId="16" type="noConversion"/>
  </si>
  <si>
    <t>PKC-CON-BSA</t>
    <phoneticPr fontId="16" type="noConversion"/>
  </si>
  <si>
    <t>PKC-OE-BSA</t>
    <phoneticPr fontId="16" type="noConversion"/>
  </si>
  <si>
    <t>PKC-CON-PO</t>
    <phoneticPr fontId="16" type="noConversion"/>
  </si>
  <si>
    <t>PKC-OE-PO</t>
    <phoneticPr fontId="16" type="noConversion"/>
  </si>
  <si>
    <t>Mock + Si-Con</t>
    <phoneticPr fontId="16" type="noConversion"/>
  </si>
  <si>
    <t>GPR31 + Si-Con</t>
    <phoneticPr fontId="16" type="noConversion"/>
  </si>
  <si>
    <t>Mock + Si-PKCδ</t>
    <phoneticPr fontId="16" type="noConversion"/>
  </si>
  <si>
    <t>GPR31 + Si-PKCδ</t>
    <phoneticPr fontId="16" type="noConversion"/>
  </si>
  <si>
    <t xml:space="preserve"> PAOA+Mock + Si-Con</t>
    <phoneticPr fontId="16" type="noConversion"/>
  </si>
  <si>
    <t>PAOA+GPR31 + Si-Con</t>
    <phoneticPr fontId="16" type="noConversion"/>
  </si>
  <si>
    <t>PAOA + Si-PKCδ</t>
    <phoneticPr fontId="16" type="noConversion"/>
  </si>
  <si>
    <t xml:space="preserve"> PAOA+GPR31 + Si-PKCδ</t>
    <phoneticPr fontId="16" type="noConversion"/>
  </si>
  <si>
    <t>N5Q</t>
    <phoneticPr fontId="16" type="noConversion"/>
  </si>
  <si>
    <t>N158Q</t>
    <phoneticPr fontId="16" type="noConversion"/>
  </si>
  <si>
    <t>DNQ</t>
    <phoneticPr fontId="16" type="noConversion"/>
  </si>
  <si>
    <t>Vehicle</t>
    <phoneticPr fontId="16" type="noConversion"/>
  </si>
  <si>
    <t>G4451</t>
    <phoneticPr fontId="16" type="noConversion"/>
  </si>
  <si>
    <t xml:space="preserve"> shGPR31</t>
    <phoneticPr fontId="16" type="noConversion"/>
  </si>
  <si>
    <t>shGPR31+G4451</t>
    <phoneticPr fontId="16" type="noConversion"/>
  </si>
  <si>
    <t>shGPR31+MOCK</t>
    <phoneticPr fontId="16" type="noConversion"/>
  </si>
  <si>
    <t>shGPR31+MOCK+G4451</t>
    <phoneticPr fontId="16" type="noConversion"/>
  </si>
  <si>
    <t>shGPR31+GPR31</t>
    <phoneticPr fontId="16" type="noConversion"/>
  </si>
  <si>
    <t>shGPR31+GPR31+G4451</t>
    <phoneticPr fontId="16" type="noConversion"/>
  </si>
  <si>
    <t>shGPR31+GPR31(3A)</t>
    <phoneticPr fontId="16" type="noConversion"/>
  </si>
  <si>
    <t>shGPR31+GPR31(3A)+G4451</t>
    <phoneticPr fontId="16" type="noConversion"/>
  </si>
  <si>
    <t>大鼠静脉给药</t>
  </si>
  <si>
    <t>HY-234451-plasma-curve</t>
  </si>
  <si>
    <t>Sample Name</t>
  </si>
  <si>
    <t>Analyte Peak Name</t>
  </si>
  <si>
    <t>IS Peak Name</t>
  </si>
  <si>
    <t>Analyte Peak Area (counts)</t>
  </si>
  <si>
    <t>IS Peak Area (counts)</t>
  </si>
  <si>
    <t>Peak Area Ratio</t>
  </si>
  <si>
    <t>Analyte Conc. (ng/mL)</t>
  </si>
  <si>
    <t>Calculated Conc. (ng/mL)</t>
  </si>
  <si>
    <t>std_0.01_plasma</t>
  </si>
  <si>
    <t>594.7/322.1</t>
  </si>
  <si>
    <t>472.3/436.1</t>
  </si>
  <si>
    <t>std_0.1_plasma</t>
  </si>
  <si>
    <t>std_0.5_plasma</t>
  </si>
  <si>
    <t>std_1_plasma</t>
  </si>
  <si>
    <t>std_5_plasma</t>
  </si>
  <si>
    <t>std_10_plasma</t>
  </si>
  <si>
    <t>std_25_plasma</t>
  </si>
  <si>
    <t>std_50_plasma</t>
  </si>
  <si>
    <t>std_100_plasma</t>
  </si>
  <si>
    <t>std_150_plasma</t>
  </si>
  <si>
    <t>HY-234451</t>
  </si>
  <si>
    <t>NO.</t>
  </si>
  <si>
    <t xml:space="preserve">Analyte Conc. </t>
  </si>
  <si>
    <t>Content. (ng/mL )</t>
  </si>
  <si>
    <t>control</t>
  </si>
  <si>
    <t>NA</t>
  </si>
  <si>
    <t>plasma-G8092-0</t>
  </si>
  <si>
    <t>plasma-G8190-0</t>
  </si>
  <si>
    <t>plasma-G8094-0</t>
  </si>
  <si>
    <t>plasma-G8092-0.03</t>
  </si>
  <si>
    <t>plasma-G8190-0.03</t>
  </si>
  <si>
    <t>plasma-G8094-0.03</t>
  </si>
  <si>
    <t>plasma-G8092-0.08</t>
  </si>
  <si>
    <t>plasma-G8190-0.08</t>
  </si>
  <si>
    <t>plasma-G8094-0.08</t>
  </si>
  <si>
    <t>plasma-G8092-0.16</t>
  </si>
  <si>
    <t>plasma-G8190-0.16</t>
  </si>
  <si>
    <t>plasma-G8094-0.16</t>
  </si>
  <si>
    <t>plasma-G8092-0.5</t>
  </si>
  <si>
    <t>plasma-G8190-0.5</t>
  </si>
  <si>
    <t>plasma-G8094-0.5</t>
  </si>
  <si>
    <t>plasma-G8092-1</t>
  </si>
  <si>
    <t>plasma-G8190-1</t>
  </si>
  <si>
    <t>plasma-G8094-1</t>
  </si>
  <si>
    <t>plasma-G8092-2</t>
  </si>
  <si>
    <t>plasma-G8190-2</t>
  </si>
  <si>
    <t>plasma-G8094-2</t>
  </si>
  <si>
    <t>plasma-G8092-4</t>
  </si>
  <si>
    <t>plasma-G8190-4</t>
  </si>
  <si>
    <t>plasma-G8094-4</t>
  </si>
  <si>
    <t>plasma-G8092-8</t>
  </si>
  <si>
    <t>plasma-G8190-8</t>
  </si>
  <si>
    <t>plasma-G8094-8</t>
  </si>
  <si>
    <t>plasma-G8092-24</t>
  </si>
  <si>
    <t>plasma-G8190-24</t>
  </si>
  <si>
    <t>plasma-G8094-24</t>
  </si>
  <si>
    <t>DAS处理结果</t>
  </si>
  <si>
    <t>统计矩参数</t>
  </si>
  <si>
    <t>参数</t>
  </si>
  <si>
    <t>单位</t>
  </si>
  <si>
    <t>No1</t>
  </si>
  <si>
    <t>No2</t>
  </si>
  <si>
    <t>No3</t>
  </si>
  <si>
    <t>SD</t>
  </si>
  <si>
    <t>AUC(0-t)</t>
  </si>
  <si>
    <t>ug/L*h</t>
  </si>
  <si>
    <t>AUC(0-∞)</t>
  </si>
  <si>
    <t>AUMC(0-t)</t>
  </si>
  <si>
    <t>/</t>
  </si>
  <si>
    <t>AUMC(0-∞)</t>
  </si>
  <si>
    <t>MRT(0-t)</t>
  </si>
  <si>
    <t>h</t>
  </si>
  <si>
    <t>MRT(0-∞)</t>
  </si>
  <si>
    <t>VRT(0-t)</t>
  </si>
  <si>
    <t>h^2</t>
  </si>
  <si>
    <t>VRT(0-∞)</t>
  </si>
  <si>
    <t>t1/2z</t>
  </si>
  <si>
    <t>Tmax</t>
  </si>
  <si>
    <t>CLz</t>
  </si>
  <si>
    <t>L/h/kg</t>
  </si>
  <si>
    <t>Vz</t>
  </si>
  <si>
    <t>L/kg</t>
  </si>
  <si>
    <t>Zeta</t>
  </si>
  <si>
    <t>Zeta回归尾点</t>
  </si>
  <si>
    <t>-</t>
  </si>
  <si>
    <t>Cz(尾点回归值)</t>
  </si>
  <si>
    <t>Cmax</t>
  </si>
  <si>
    <t>ug/L</t>
  </si>
  <si>
    <t>C-T拟合图</t>
  </si>
  <si>
    <t>Analyte Conc. (ng/ml)</t>
  </si>
  <si>
    <t>Calculated Conc. (ng/ml)</t>
  </si>
  <si>
    <t>std_200_plasma</t>
  </si>
  <si>
    <t>Content. (ng/ml)</t>
  </si>
  <si>
    <t>50 mg/kg</t>
  </si>
  <si>
    <t>plasma-182-0 h</t>
  </si>
  <si>
    <t>plasma-182-10 min</t>
  </si>
  <si>
    <t>plasma-182-0.5 h</t>
  </si>
  <si>
    <t>plasma-182-1 h</t>
  </si>
  <si>
    <t>plasma-182-2 h</t>
  </si>
  <si>
    <t>plasma-182-4 h</t>
  </si>
  <si>
    <t>plasma-182-8 h</t>
  </si>
  <si>
    <t>plasma-182-12 h</t>
  </si>
  <si>
    <t>plasma-182-24 h</t>
  </si>
  <si>
    <t>plasma-183-0 h</t>
  </si>
  <si>
    <t>plasma-183-10 min</t>
  </si>
  <si>
    <t>plasma-183-0.5 h</t>
  </si>
  <si>
    <t>plasma-183-1 h</t>
  </si>
  <si>
    <t>plasma-183-2 h</t>
  </si>
  <si>
    <t>plasma-183-4 h</t>
  </si>
  <si>
    <t>plasma-183-8 h</t>
  </si>
  <si>
    <t>plasma-183-12 h</t>
  </si>
  <si>
    <t>plasma-183-24 h</t>
  </si>
  <si>
    <t>plasma-184-0 h</t>
  </si>
  <si>
    <t>plasma-184-10 min</t>
  </si>
  <si>
    <t>plasma-184-0.5 h</t>
  </si>
  <si>
    <t>plasma-184-1 h</t>
  </si>
  <si>
    <t>plasma-184-2 h</t>
  </si>
  <si>
    <t>plasma-184-4 h</t>
  </si>
  <si>
    <t>plasma-184-8 h</t>
  </si>
  <si>
    <t>plasma-184-12 h</t>
  </si>
  <si>
    <t>plasma-184-24 h</t>
  </si>
  <si>
    <t>F生物利用度</t>
  </si>
  <si>
    <t>类</t>
  </si>
  <si>
    <t>静脉AUC(0-t)</t>
  </si>
  <si>
    <t>50 mg/kg-T1</t>
    <phoneticPr fontId="16" type="noConversion"/>
  </si>
  <si>
    <t>50 mg/kg-T2</t>
    <phoneticPr fontId="16" type="noConversion"/>
  </si>
  <si>
    <t>50 mg/kg-T3</t>
    <phoneticPr fontId="16" type="noConversion"/>
  </si>
  <si>
    <t>Parameters</t>
  </si>
  <si>
    <t>Unit</t>
  </si>
  <si>
    <t>iv</t>
  </si>
  <si>
    <t>50mg/kg</t>
  </si>
  <si>
    <r>
      <t>t</t>
    </r>
    <r>
      <rPr>
        <vertAlign val="subscript"/>
        <sz val="10"/>
        <color rgb="FF000000"/>
        <rFont val="Times New Roman"/>
        <family val="1"/>
      </rPr>
      <t>1/2</t>
    </r>
  </si>
  <si>
    <t>ng/mL</t>
  </si>
  <si>
    <r>
      <t>AUC</t>
    </r>
    <r>
      <rPr>
        <vertAlign val="subscript"/>
        <sz val="10"/>
        <color rgb="FF000000"/>
        <rFont val="Times New Roman"/>
        <family val="1"/>
      </rPr>
      <t>0-t</t>
    </r>
  </si>
  <si>
    <t>h*ng/mL</t>
  </si>
  <si>
    <r>
      <t>AUC</t>
    </r>
    <r>
      <rPr>
        <vertAlign val="subscript"/>
        <sz val="10"/>
        <color rgb="FF000000"/>
        <rFont val="Times New Roman"/>
        <family val="1"/>
      </rPr>
      <t>0-inf</t>
    </r>
  </si>
  <si>
    <t>Analyte Conc. (µM)</t>
  </si>
  <si>
    <t>Calculated Conc. (µM)</t>
  </si>
  <si>
    <t>HY-234451-tissue-2h</t>
  </si>
  <si>
    <t>tissue</t>
  </si>
  <si>
    <t>Content. (ng/mL OR ng/mg )</t>
  </si>
  <si>
    <t>avg.</t>
  </si>
  <si>
    <t>plasma</t>
  </si>
  <si>
    <t>plasma-G5382-2</t>
  </si>
  <si>
    <t>plasma-G5383-2</t>
  </si>
  <si>
    <t>plasma-G5384-2</t>
  </si>
  <si>
    <t>plasma-G5385-2</t>
  </si>
  <si>
    <t>plasma-G5386-2</t>
  </si>
  <si>
    <t>heart</t>
  </si>
  <si>
    <t>heart-G5382-2</t>
  </si>
  <si>
    <t>heart-G5383-2</t>
  </si>
  <si>
    <t>heart-G5384-2</t>
  </si>
  <si>
    <t>heart-G5385-2</t>
  </si>
  <si>
    <t>heart-G5386-2</t>
  </si>
  <si>
    <t>liver</t>
  </si>
  <si>
    <t>liver-G5382-2</t>
  </si>
  <si>
    <t>liver-G5383-2</t>
  </si>
  <si>
    <t>liver-G5384-2</t>
  </si>
  <si>
    <t>liver-G5385-2</t>
  </si>
  <si>
    <t>liver-G5386-2</t>
  </si>
  <si>
    <t>spleen</t>
  </si>
  <si>
    <t>spleen-G5382-2</t>
  </si>
  <si>
    <t>spleen-G5383-2</t>
  </si>
  <si>
    <t>spleen-G5384-2</t>
  </si>
  <si>
    <t>spleen-G5385-2</t>
  </si>
  <si>
    <t>spleen-G5386-2</t>
  </si>
  <si>
    <t>lung</t>
  </si>
  <si>
    <t>lung-G5382-2</t>
  </si>
  <si>
    <t>lung-G5383-2</t>
  </si>
  <si>
    <t>lung-G5384-2</t>
  </si>
  <si>
    <t>lung-G5385-2</t>
  </si>
  <si>
    <t>lung-G5386-2</t>
  </si>
  <si>
    <t>kidney</t>
  </si>
  <si>
    <t>kidney-G5382-2</t>
  </si>
  <si>
    <t>kidney-G5383-2</t>
  </si>
  <si>
    <t>kidney-G5384-2</t>
  </si>
  <si>
    <t>kidney-G5385-2</t>
  </si>
  <si>
    <t>kidney-G5386-2</t>
  </si>
  <si>
    <t>brain</t>
  </si>
  <si>
    <t>brain-G5382-2</t>
  </si>
  <si>
    <t>brain-G5383-2</t>
  </si>
  <si>
    <t>brain-G5384-2</t>
  </si>
  <si>
    <t>brain-G5385-2</t>
  </si>
  <si>
    <t>brain-G5386-2</t>
  </si>
  <si>
    <t>white fat</t>
  </si>
  <si>
    <t>whitefat-G5382-2</t>
  </si>
  <si>
    <t>whitefat-G5383-2</t>
  </si>
  <si>
    <t>whitefat-G5384-2</t>
  </si>
  <si>
    <t>whitefat-G5385-2</t>
  </si>
  <si>
    <t>whitefat-G5386-2</t>
  </si>
  <si>
    <t>汇总</t>
  </si>
  <si>
    <t>组别</t>
  </si>
  <si>
    <t>中期相细胞总数</t>
  </si>
  <si>
    <t>断裂</t>
  </si>
  <si>
    <t>微小体</t>
  </si>
  <si>
    <t>有着丝点环</t>
  </si>
  <si>
    <t>无着丝点环</t>
  </si>
  <si>
    <t>单体互换</t>
  </si>
  <si>
    <t>双微小体</t>
  </si>
  <si>
    <t>裂隙</t>
  </si>
  <si>
    <t>非特定型变化</t>
  </si>
  <si>
    <t>数目异常</t>
  </si>
  <si>
    <t>畸变率%</t>
  </si>
  <si>
    <t>各类结构畸变百分比/%</t>
  </si>
  <si>
    <t>6h-NC</t>
  </si>
  <si>
    <t>MMS-6h                                   (45µg/ml)</t>
  </si>
  <si>
    <t>V025-4451-6h           (150µg/ml)</t>
  </si>
  <si>
    <t>V025-4451-6h           (50µg/ml)</t>
  </si>
  <si>
    <t>V025-4451-6h           (17µg/ml)</t>
  </si>
  <si>
    <t>动物编号</t>
  </si>
  <si>
    <t>PCE的检查数</t>
  </si>
  <si>
    <t>NCE数</t>
  </si>
  <si>
    <t>微核数</t>
  </si>
  <si>
    <t>PCE的微核率(‰)</t>
  </si>
  <si>
    <t>PCE/NCE (0.6~1.2)</t>
  </si>
  <si>
    <t>PCE/（PCE+NCE)(%)</t>
  </si>
  <si>
    <t>阴性</t>
  </si>
  <si>
    <t>G9901</t>
  </si>
  <si>
    <t>G9902</t>
  </si>
  <si>
    <t>G9903</t>
  </si>
  <si>
    <t>G9925</t>
  </si>
  <si>
    <t>G9926</t>
  </si>
  <si>
    <t>G9927</t>
  </si>
  <si>
    <t>阳性</t>
  </si>
  <si>
    <t>G9904</t>
  </si>
  <si>
    <t>G9905</t>
  </si>
  <si>
    <t>G9906</t>
  </si>
  <si>
    <t>G9928</t>
  </si>
  <si>
    <t>G9929</t>
  </si>
  <si>
    <t>G9930</t>
  </si>
  <si>
    <t>V025-4451(240mg/kg)</t>
  </si>
  <si>
    <t>G9907</t>
  </si>
  <si>
    <t>G9908</t>
  </si>
  <si>
    <t>G9909</t>
  </si>
  <si>
    <t>G9931</t>
  </si>
  <si>
    <t>G9932</t>
  </si>
  <si>
    <t>G9933</t>
  </si>
  <si>
    <t>V025-4451(700mg/kg)</t>
  </si>
  <si>
    <t>G9913</t>
  </si>
  <si>
    <t>G9914</t>
  </si>
  <si>
    <t>G9915</t>
  </si>
  <si>
    <t>G9937</t>
  </si>
  <si>
    <t>G9938</t>
  </si>
  <si>
    <t>G9939</t>
  </si>
  <si>
    <t>V025-4451(2000mg/kg)</t>
  </si>
  <si>
    <t>G9919</t>
  </si>
  <si>
    <t>G9920</t>
  </si>
  <si>
    <t>G9921</t>
  </si>
  <si>
    <t>G9943</t>
  </si>
  <si>
    <t>G9944</t>
  </si>
  <si>
    <t>G9945</t>
  </si>
  <si>
    <t>vehicle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</si>
</sst>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76" formatCode="0_ "/>
    <numFmt numFmtId="177" formatCode="0.00_ "/>
    <numFmt numFmtId="178" formatCode="0.000000_ "/>
    <numFmt numFmtId="179" formatCode="0.0000_ "/>
    <numFmt numFmtId="180" formatCode="0.0000%"/>
    <numFmt numFmtId="181" formatCode="0.00_);[Red]\(0.00\)"/>
  </numFmts>
  <fonts count="45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b/>
      <sz val="20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432FF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20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Arial"/>
      <family val="2"/>
    </font>
    <font>
      <b/>
      <sz val="2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0"/>
      <name val="Arial  "/>
      <family val="2"/>
    </font>
    <font>
      <b/>
      <sz val="10"/>
      <name val="Arial   "/>
      <family val="2"/>
    </font>
    <font>
      <sz val="11"/>
      <color rgb="FFFF0000"/>
      <name val="微软雅黑"/>
      <family val="2"/>
      <charset val="134"/>
    </font>
    <font>
      <b/>
      <sz val="11"/>
      <color rgb="FFFF0000"/>
      <name val="宋体"/>
      <family val="3"/>
      <charset val="134"/>
      <scheme val="minor"/>
    </font>
    <font>
      <sz val="10"/>
      <color rgb="FFFF0000"/>
      <name val="Arial"/>
      <family val="2"/>
    </font>
    <font>
      <sz val="10"/>
      <color theme="1"/>
      <name val="Arial  "/>
      <family val="2"/>
    </font>
    <font>
      <sz val="10"/>
      <name val="Arial   "/>
      <family val="2"/>
    </font>
    <font>
      <sz val="10"/>
      <color theme="1"/>
      <name val="Arial   "/>
      <family val="2"/>
    </font>
    <font>
      <sz val="10"/>
      <color theme="1"/>
      <name val="宋体"/>
      <family val="3"/>
      <charset val="134"/>
      <scheme val="minor"/>
    </font>
    <font>
      <b/>
      <sz val="11"/>
      <color rgb="FFFF0000"/>
      <name val="微软雅黑"/>
      <family val="2"/>
      <charset val="134"/>
    </font>
    <font>
      <sz val="10"/>
      <color theme="1"/>
      <name val="宋体"/>
      <family val="3"/>
      <charset val="134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bscript"/>
      <sz val="10"/>
      <color rgb="FF000000"/>
      <name val="Times New Roman"/>
      <family val="1"/>
    </font>
    <font>
      <b/>
      <sz val="10"/>
      <color rgb="FF000000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1"/>
      <color theme="1"/>
      <name val="宋体"/>
      <family val="3"/>
      <charset val="134"/>
    </font>
    <font>
      <b/>
      <sz val="11"/>
      <color rgb="FF000000"/>
      <name val="微软雅黑"/>
      <family val="2"/>
      <charset val="134"/>
    </font>
    <font>
      <b/>
      <sz val="11"/>
      <name val="微软雅黑"/>
      <family val="2"/>
      <charset val="134"/>
    </font>
    <font>
      <sz val="11"/>
      <name val="微软雅黑"/>
      <family val="2"/>
      <charset val="134"/>
    </font>
    <font>
      <sz val="11"/>
      <color theme="1"/>
      <name val="微软雅黑"/>
      <family val="2"/>
      <charset val="13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/>
    <xf numFmtId="0" fontId="18" fillId="0" borderId="0">
      <alignment vertical="center"/>
    </xf>
    <xf numFmtId="0" fontId="22" fillId="0" borderId="0">
      <alignment vertical="center"/>
    </xf>
    <xf numFmtId="0" fontId="15" fillId="0" borderId="0">
      <alignment vertical="top"/>
    </xf>
    <xf numFmtId="0" fontId="18" fillId="0" borderId="0"/>
  </cellStyleXfs>
  <cellXfs count="3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14" fillId="0" borderId="0" xfId="2" applyNumberFormat="1" applyAlignment="1">
      <alignment horizontal="center" vertical="center"/>
    </xf>
    <xf numFmtId="4" fontId="14" fillId="0" borderId="5" xfId="2" applyNumberFormat="1" applyBorder="1" applyAlignment="1">
      <alignment horizontal="center" vertical="center"/>
    </xf>
    <xf numFmtId="4" fontId="14" fillId="0" borderId="4" xfId="2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2" borderId="6" xfId="0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4" fillId="0" borderId="4" xfId="2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0" xfId="0" applyAlignment="1"/>
    <xf numFmtId="0" fontId="2" fillId="0" borderId="0" xfId="0" applyFont="1" applyAlignment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" fontId="14" fillId="0" borderId="4" xfId="2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0" xfId="0" applyNumberFormat="1" applyAlignment="1"/>
    <xf numFmtId="0" fontId="6" fillId="0" borderId="0" xfId="0" applyFont="1" applyAlignment="1">
      <alignment horizontal="center" vertical="center"/>
    </xf>
    <xf numFmtId="0" fontId="14" fillId="0" borderId="0" xfId="2" applyAlignment="1">
      <alignment horizontal="center" vertical="center"/>
    </xf>
    <xf numFmtId="0" fontId="0" fillId="0" borderId="8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0" fillId="0" borderId="7" xfId="0" applyNumberFormat="1" applyBorder="1" applyAlignment="1">
      <alignment horizontal="center" vertical="center"/>
    </xf>
    <xf numFmtId="11" fontId="0" fillId="0" borderId="0" xfId="0" applyNumberFormat="1" applyAlignment="1"/>
    <xf numFmtId="4" fontId="0" fillId="0" borderId="7" xfId="0" applyNumberFormat="1" applyBorder="1" applyAlignment="1">
      <alignment horizontal="center" vertical="center"/>
    </xf>
    <xf numFmtId="4" fontId="14" fillId="0" borderId="7" xfId="2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>
      <alignment vertical="center"/>
    </xf>
    <xf numFmtId="4" fontId="14" fillId="0" borderId="6" xfId="2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0" fontId="0" fillId="0" borderId="0" xfId="1" applyNumberFormat="1" applyFont="1">
      <alignment vertical="center"/>
    </xf>
    <xf numFmtId="178" fontId="0" fillId="0" borderId="0" xfId="1" applyNumberFormat="1" applyFo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1" fontId="0" fillId="0" borderId="5" xfId="0" applyNumberFormat="1" applyBorder="1" applyAlignment="1">
      <alignment horizontal="center" vertical="center"/>
    </xf>
    <xf numFmtId="11" fontId="0" fillId="0" borderId="8" xfId="0" applyNumberFormat="1" applyBorder="1" applyAlignment="1">
      <alignment horizontal="center" vertical="center"/>
    </xf>
    <xf numFmtId="0" fontId="12" fillId="0" borderId="3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5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7" xfId="0" applyBorder="1" applyAlignment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0" fillId="0" borderId="2" xfId="0" applyNumberFormat="1" applyBorder="1" applyAlignment="1"/>
    <xf numFmtId="2" fontId="0" fillId="0" borderId="7" xfId="0" applyNumberFormat="1" applyBorder="1" applyAlignment="1"/>
    <xf numFmtId="2" fontId="0" fillId="0" borderId="2" xfId="0" applyNumberFormat="1" applyBorder="1">
      <alignment vertical="center"/>
    </xf>
    <xf numFmtId="0" fontId="0" fillId="0" borderId="3" xfId="0" applyBorder="1">
      <alignment vertical="center"/>
    </xf>
    <xf numFmtId="2" fontId="0" fillId="0" borderId="0" xfId="0" applyNumberFormat="1">
      <alignment vertical="center"/>
    </xf>
    <xf numFmtId="2" fontId="0" fillId="0" borderId="7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2" xfId="0" applyBorder="1" applyAlignment="1"/>
    <xf numFmtId="0" fontId="0" fillId="0" borderId="1" xfId="0" applyBorder="1" applyAlignment="1"/>
    <xf numFmtId="2" fontId="0" fillId="0" borderId="3" xfId="0" applyNumberFormat="1" applyBorder="1" applyAlignment="1"/>
    <xf numFmtId="2" fontId="0" fillId="0" borderId="5" xfId="0" applyNumberFormat="1" applyBorder="1" applyAlignment="1"/>
    <xf numFmtId="2" fontId="0" fillId="0" borderId="14" xfId="0" applyNumberFormat="1" applyBorder="1" applyAlignment="1"/>
    <xf numFmtId="2" fontId="0" fillId="0" borderId="0" xfId="0" applyNumberFormat="1" applyAlignment="1"/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" fillId="0" borderId="0" xfId="3"/>
    <xf numFmtId="0" fontId="1" fillId="0" borderId="0" xfId="3" applyAlignment="1">
      <alignment horizontal="center" vertical="center"/>
    </xf>
    <xf numFmtId="0" fontId="1" fillId="0" borderId="4" xfId="3" applyBorder="1"/>
    <xf numFmtId="0" fontId="1" fillId="0" borderId="5" xfId="3" applyBorder="1"/>
    <xf numFmtId="0" fontId="1" fillId="0" borderId="4" xfId="3" applyBorder="1" applyAlignment="1">
      <alignment horizontal="center" vertical="center"/>
    </xf>
    <xf numFmtId="4" fontId="1" fillId="0" borderId="0" xfId="3" applyNumberFormat="1"/>
    <xf numFmtId="0" fontId="18" fillId="0" borderId="0" xfId="4" applyAlignment="1">
      <alignment horizontal="center" vertical="center"/>
    </xf>
    <xf numFmtId="0" fontId="1" fillId="0" borderId="0" xfId="3" applyAlignment="1">
      <alignment vertical="center"/>
    </xf>
    <xf numFmtId="4" fontId="1" fillId="0" borderId="0" xfId="3" applyNumberFormat="1" applyAlignment="1">
      <alignment horizontal="center" vertical="center"/>
    </xf>
    <xf numFmtId="0" fontId="1" fillId="0" borderId="12" xfId="3" applyBorder="1"/>
    <xf numFmtId="0" fontId="1" fillId="0" borderId="7" xfId="3" applyBorder="1"/>
    <xf numFmtId="0" fontId="1" fillId="0" borderId="14" xfId="3" applyBorder="1"/>
    <xf numFmtId="0" fontId="1" fillId="0" borderId="5" xfId="3" applyBorder="1" applyAlignment="1">
      <alignment horizontal="center" vertical="center"/>
    </xf>
    <xf numFmtId="0" fontId="1" fillId="0" borderId="12" xfId="3" applyBorder="1" applyAlignment="1">
      <alignment horizontal="center" vertical="center"/>
    </xf>
    <xf numFmtId="0" fontId="1" fillId="0" borderId="7" xfId="3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4" fontId="1" fillId="0" borderId="5" xfId="3" applyNumberFormat="1" applyBorder="1"/>
    <xf numFmtId="0" fontId="1" fillId="0" borderId="0" xfId="3" applyAlignment="1">
      <alignment horizontal="center"/>
    </xf>
    <xf numFmtId="0" fontId="1" fillId="0" borderId="1" xfId="3" applyBorder="1" applyAlignment="1">
      <alignment horizontal="center"/>
    </xf>
    <xf numFmtId="0" fontId="1" fillId="0" borderId="2" xfId="3" applyBorder="1" applyAlignment="1">
      <alignment horizontal="center"/>
    </xf>
    <xf numFmtId="0" fontId="1" fillId="0" borderId="3" xfId="3" applyBorder="1" applyAlignment="1">
      <alignment horizontal="center"/>
    </xf>
    <xf numFmtId="0" fontId="18" fillId="0" borderId="4" xfId="4" applyBorder="1" applyAlignment="1">
      <alignment horizontal="center" vertical="center"/>
    </xf>
    <xf numFmtId="4" fontId="1" fillId="0" borderId="0" xfId="3" applyNumberFormat="1" applyAlignment="1">
      <alignment horizontal="center"/>
    </xf>
    <xf numFmtId="0" fontId="1" fillId="0" borderId="0" xfId="3" applyAlignment="1">
      <alignment horizontal="center" vertical="center" wrapText="1"/>
    </xf>
    <xf numFmtId="4" fontId="1" fillId="0" borderId="0" xfId="3" applyNumberFormat="1" applyAlignment="1">
      <alignment horizontal="center" vertical="center" wrapText="1"/>
    </xf>
    <xf numFmtId="4" fontId="1" fillId="0" borderId="5" xfId="3" applyNumberFormat="1" applyBorder="1" applyAlignment="1">
      <alignment horizontal="center" vertical="center"/>
    </xf>
    <xf numFmtId="0" fontId="1" fillId="0" borderId="4" xfId="3" applyBorder="1" applyAlignment="1">
      <alignment horizontal="center"/>
    </xf>
    <xf numFmtId="0" fontId="1" fillId="0" borderId="5" xfId="3" applyBorder="1" applyAlignment="1">
      <alignment horizontal="center"/>
    </xf>
    <xf numFmtId="0" fontId="1" fillId="0" borderId="5" xfId="3" applyBorder="1" applyAlignment="1">
      <alignment horizontal="center" vertical="center" wrapText="1"/>
    </xf>
    <xf numFmtId="4" fontId="1" fillId="0" borderId="5" xfId="3" applyNumberFormat="1" applyBorder="1" applyAlignment="1">
      <alignment horizontal="center" vertical="center" wrapText="1"/>
    </xf>
    <xf numFmtId="0" fontId="1" fillId="0" borderId="1" xfId="3" applyBorder="1" applyAlignment="1">
      <alignment horizontal="center" vertical="center"/>
    </xf>
    <xf numFmtId="0" fontId="1" fillId="0" borderId="2" xfId="3" applyBorder="1" applyAlignment="1">
      <alignment horizontal="center" vertical="center"/>
    </xf>
    <xf numFmtId="0" fontId="1" fillId="0" borderId="3" xfId="3" applyBorder="1" applyAlignment="1">
      <alignment horizontal="center" vertical="center"/>
    </xf>
    <xf numFmtId="0" fontId="1" fillId="0" borderId="12" xfId="3" applyBorder="1" applyAlignment="1">
      <alignment horizontal="center"/>
    </xf>
    <xf numFmtId="0" fontId="1" fillId="0" borderId="7" xfId="3" applyBorder="1" applyAlignment="1">
      <alignment horizontal="center"/>
    </xf>
    <xf numFmtId="0" fontId="1" fillId="0" borderId="14" xfId="3" applyBorder="1" applyAlignment="1">
      <alignment horizontal="center"/>
    </xf>
    <xf numFmtId="0" fontId="1" fillId="0" borderId="9" xfId="3" applyBorder="1" applyAlignment="1">
      <alignment horizontal="center"/>
    </xf>
    <xf numFmtId="0" fontId="1" fillId="0" borderId="10" xfId="3" applyBorder="1" applyAlignment="1">
      <alignment horizontal="center"/>
    </xf>
    <xf numFmtId="0" fontId="1" fillId="0" borderId="11" xfId="3" applyBorder="1" applyAlignment="1">
      <alignment horizontal="center"/>
    </xf>
    <xf numFmtId="0" fontId="1" fillId="0" borderId="9" xfId="3" applyBorder="1" applyAlignment="1">
      <alignment horizontal="center" vertical="center"/>
    </xf>
    <xf numFmtId="0" fontId="1" fillId="0" borderId="10" xfId="3" applyBorder="1" applyAlignment="1">
      <alignment horizontal="center" vertical="center"/>
    </xf>
    <xf numFmtId="0" fontId="1" fillId="0" borderId="11" xfId="3" applyBorder="1" applyAlignment="1">
      <alignment horizontal="center" vertical="center"/>
    </xf>
    <xf numFmtId="0" fontId="1" fillId="0" borderId="2" xfId="3" applyBorder="1" applyAlignment="1">
      <alignment vertical="center"/>
    </xf>
    <xf numFmtId="0" fontId="1" fillId="0" borderId="5" xfId="3" applyBorder="1" applyAlignment="1">
      <alignment vertical="center"/>
    </xf>
    <xf numFmtId="0" fontId="1" fillId="0" borderId="7" xfId="3" applyBorder="1" applyAlignment="1">
      <alignment vertical="center"/>
    </xf>
    <xf numFmtId="0" fontId="1" fillId="0" borderId="14" xfId="3" applyBorder="1" applyAlignment="1">
      <alignment vertical="center"/>
    </xf>
    <xf numFmtId="0" fontId="1" fillId="0" borderId="3" xfId="3" applyBorder="1" applyAlignment="1">
      <alignment vertical="center"/>
    </xf>
    <xf numFmtId="0" fontId="1" fillId="0" borderId="2" xfId="3" applyBorder="1"/>
    <xf numFmtId="0" fontId="1" fillId="0" borderId="3" xfId="3" applyBorder="1"/>
    <xf numFmtId="0" fontId="1" fillId="0" borderId="9" xfId="3" applyBorder="1"/>
    <xf numFmtId="0" fontId="1" fillId="0" borderId="10" xfId="3" applyBorder="1"/>
    <xf numFmtId="0" fontId="1" fillId="0" borderId="11" xfId="3" applyBorder="1"/>
    <xf numFmtId="0" fontId="1" fillId="2" borderId="2" xfId="3" applyFill="1" applyBorder="1"/>
    <xf numFmtId="0" fontId="1" fillId="2" borderId="3" xfId="3" applyFill="1" applyBorder="1"/>
    <xf numFmtId="0" fontId="18" fillId="0" borderId="0" xfId="4">
      <alignment vertical="center"/>
    </xf>
    <xf numFmtId="0" fontId="21" fillId="0" borderId="0" xfId="4" applyFont="1">
      <alignment vertical="center"/>
    </xf>
    <xf numFmtId="177" fontId="18" fillId="0" borderId="0" xfId="4" applyNumberFormat="1" applyAlignment="1">
      <alignment horizontal="right" vertical="center"/>
    </xf>
    <xf numFmtId="179" fontId="18" fillId="0" borderId="0" xfId="4" applyNumberFormat="1">
      <alignment vertical="center"/>
    </xf>
    <xf numFmtId="0" fontId="23" fillId="0" borderId="19" xfId="5" applyFont="1" applyBorder="1" applyAlignment="1">
      <alignment horizontal="center" vertical="center" wrapText="1"/>
    </xf>
    <xf numFmtId="0" fontId="23" fillId="0" borderId="19" xfId="5" applyFont="1" applyBorder="1" applyAlignment="1">
      <alignment horizontal="left" vertical="center" wrapText="1"/>
    </xf>
    <xf numFmtId="1" fontId="23" fillId="0" borderId="19" xfId="5" applyNumberFormat="1" applyFont="1" applyBorder="1" applyAlignment="1">
      <alignment horizontal="center" vertical="center" wrapText="1"/>
    </xf>
    <xf numFmtId="177" fontId="23" fillId="0" borderId="19" xfId="5" applyNumberFormat="1" applyFont="1" applyBorder="1" applyAlignment="1">
      <alignment horizontal="right" vertical="center" wrapText="1"/>
    </xf>
    <xf numFmtId="11" fontId="23" fillId="0" borderId="19" xfId="5" applyNumberFormat="1" applyFont="1" applyBorder="1" applyAlignment="1">
      <alignment horizontal="center" vertical="center" wrapText="1"/>
    </xf>
    <xf numFmtId="179" fontId="23" fillId="0" borderId="19" xfId="5" applyNumberFormat="1" applyFont="1" applyBorder="1" applyAlignment="1">
      <alignment horizontal="center" vertical="center" wrapText="1"/>
    </xf>
    <xf numFmtId="179" fontId="24" fillId="0" borderId="19" xfId="5" applyNumberFormat="1" applyFont="1" applyBorder="1" applyAlignment="1">
      <alignment horizontal="center" vertical="center" wrapText="1"/>
    </xf>
    <xf numFmtId="0" fontId="19" fillId="0" borderId="0" xfId="4" applyFont="1" applyAlignment="1">
      <alignment horizontal="center" vertical="center"/>
    </xf>
    <xf numFmtId="177" fontId="19" fillId="0" borderId="0" xfId="4" applyNumberFormat="1" applyFont="1" applyAlignment="1">
      <alignment horizontal="right" vertical="center"/>
    </xf>
    <xf numFmtId="178" fontId="19" fillId="0" borderId="0" xfId="4" applyNumberFormat="1" applyFont="1" applyAlignment="1">
      <alignment horizontal="center" vertical="center"/>
    </xf>
    <xf numFmtId="179" fontId="19" fillId="0" borderId="0" xfId="4" applyNumberFormat="1" applyFont="1" applyAlignment="1">
      <alignment horizontal="center" vertical="center"/>
    </xf>
    <xf numFmtId="0" fontId="19" fillId="0" borderId="7" xfId="4" applyFont="1" applyBorder="1" applyAlignment="1">
      <alignment horizontal="center" vertical="center"/>
    </xf>
    <xf numFmtId="177" fontId="19" fillId="0" borderId="7" xfId="4" applyNumberFormat="1" applyFont="1" applyBorder="1" applyAlignment="1">
      <alignment horizontal="right" vertical="center"/>
    </xf>
    <xf numFmtId="178" fontId="19" fillId="0" borderId="7" xfId="4" applyNumberFormat="1" applyFont="1" applyBorder="1" applyAlignment="1">
      <alignment horizontal="center" vertical="center"/>
    </xf>
    <xf numFmtId="179" fontId="19" fillId="0" borderId="7" xfId="4" applyNumberFormat="1" applyFont="1" applyBorder="1" applyAlignment="1">
      <alignment horizontal="center" vertical="center"/>
    </xf>
    <xf numFmtId="179" fontId="15" fillId="0" borderId="0" xfId="4" applyNumberFormat="1" applyFont="1" applyAlignment="1">
      <alignment horizontal="center" vertical="center"/>
    </xf>
    <xf numFmtId="0" fontId="15" fillId="0" borderId="0" xfId="4" applyFont="1" applyAlignment="1">
      <alignment horizontal="center" vertical="center"/>
    </xf>
    <xf numFmtId="179" fontId="15" fillId="0" borderId="0" xfId="4" applyNumberFormat="1" applyFont="1" applyAlignment="1">
      <alignment horizontal="right" vertical="center"/>
    </xf>
    <xf numFmtId="179" fontId="15" fillId="0" borderId="7" xfId="4" applyNumberFormat="1" applyFont="1" applyBorder="1" applyAlignment="1">
      <alignment horizontal="center" vertical="center"/>
    </xf>
    <xf numFmtId="179" fontId="15" fillId="0" borderId="7" xfId="4" applyNumberFormat="1" applyFont="1" applyBorder="1" applyAlignment="1">
      <alignment horizontal="right" vertical="center"/>
    </xf>
    <xf numFmtId="0" fontId="26" fillId="0" borderId="0" xfId="4" applyFont="1">
      <alignment vertical="center"/>
    </xf>
    <xf numFmtId="0" fontId="19" fillId="0" borderId="20" xfId="4" applyFont="1" applyBorder="1" applyAlignment="1">
      <alignment horizontal="center" vertical="center"/>
    </xf>
    <xf numFmtId="0" fontId="15" fillId="0" borderId="0" xfId="4" applyFont="1" applyAlignment="1"/>
    <xf numFmtId="0" fontId="27" fillId="0" borderId="0" xfId="4" applyFont="1" applyAlignment="1">
      <alignment horizontal="center" vertical="center"/>
    </xf>
    <xf numFmtId="179" fontId="21" fillId="0" borderId="0" xfId="4" applyNumberFormat="1" applyFont="1">
      <alignment vertical="center"/>
    </xf>
    <xf numFmtId="11" fontId="19" fillId="0" borderId="7" xfId="4" applyNumberFormat="1" applyFont="1" applyBorder="1" applyAlignment="1">
      <alignment horizontal="center" vertical="center"/>
    </xf>
    <xf numFmtId="2" fontId="29" fillId="0" borderId="7" xfId="5" applyNumberFormat="1" applyFont="1" applyBorder="1" applyAlignment="1">
      <alignment horizontal="center" vertical="center" wrapText="1"/>
    </xf>
    <xf numFmtId="0" fontId="31" fillId="0" borderId="0" xfId="4" applyFont="1">
      <alignment vertical="center"/>
    </xf>
    <xf numFmtId="0" fontId="32" fillId="0" borderId="0" xfId="4" applyFont="1">
      <alignment vertical="center"/>
    </xf>
    <xf numFmtId="0" fontId="18" fillId="5" borderId="21" xfId="4" applyFill="1" applyBorder="1" applyAlignment="1">
      <alignment horizontal="left" vertical="center"/>
    </xf>
    <xf numFmtId="0" fontId="21" fillId="0" borderId="21" xfId="4" applyFont="1" applyBorder="1" applyAlignment="1">
      <alignment horizontal="left" vertical="center"/>
    </xf>
    <xf numFmtId="0" fontId="18" fillId="0" borderId="21" xfId="4" applyBorder="1" applyAlignment="1">
      <alignment horizontal="left" vertical="center"/>
    </xf>
    <xf numFmtId="0" fontId="32" fillId="0" borderId="21" xfId="4" applyFont="1" applyBorder="1" applyAlignment="1">
      <alignment horizontal="left" vertical="center"/>
    </xf>
    <xf numFmtId="180" fontId="18" fillId="0" borderId="21" xfId="4" applyNumberFormat="1" applyBorder="1" applyAlignment="1">
      <alignment horizontal="left" vertical="center"/>
    </xf>
    <xf numFmtId="180" fontId="18" fillId="0" borderId="0" xfId="4" applyNumberFormat="1">
      <alignment vertical="center"/>
    </xf>
    <xf numFmtId="0" fontId="32" fillId="0" borderId="0" xfId="4" applyFont="1" applyAlignment="1">
      <alignment horizontal="left" vertical="center"/>
    </xf>
    <xf numFmtId="0" fontId="18" fillId="0" borderId="0" xfId="4" applyAlignment="1">
      <alignment horizontal="left" vertical="center"/>
    </xf>
    <xf numFmtId="180" fontId="18" fillId="0" borderId="0" xfId="4" applyNumberFormat="1" applyAlignment="1">
      <alignment horizontal="left" vertical="center"/>
    </xf>
    <xf numFmtId="0" fontId="32" fillId="0" borderId="15" xfId="4" applyFont="1" applyBorder="1" applyAlignment="1">
      <alignment horizontal="left" vertical="center"/>
    </xf>
    <xf numFmtId="0" fontId="23" fillId="0" borderId="9" xfId="5" applyFont="1" applyBorder="1" applyAlignment="1">
      <alignment horizontal="center" vertical="center" wrapText="1"/>
    </xf>
    <xf numFmtId="0" fontId="23" fillId="0" borderId="10" xfId="5" applyFont="1" applyBorder="1" applyAlignment="1">
      <alignment horizontal="center" vertical="center" wrapText="1"/>
    </xf>
    <xf numFmtId="1" fontId="23" fillId="0" borderId="10" xfId="5" applyNumberFormat="1" applyFont="1" applyBorder="1" applyAlignment="1">
      <alignment horizontal="center" vertical="center" wrapText="1"/>
    </xf>
    <xf numFmtId="11" fontId="23" fillId="0" borderId="10" xfId="5" applyNumberFormat="1" applyFont="1" applyBorder="1" applyAlignment="1">
      <alignment horizontal="center" vertical="center" wrapText="1"/>
    </xf>
    <xf numFmtId="2" fontId="23" fillId="0" borderId="10" xfId="5" applyNumberFormat="1" applyFont="1" applyBorder="1" applyAlignment="1">
      <alignment horizontal="center" vertical="center" wrapText="1"/>
    </xf>
    <xf numFmtId="2" fontId="24" fillId="0" borderId="11" xfId="5" applyNumberFormat="1" applyFont="1" applyBorder="1" applyAlignment="1">
      <alignment horizontal="center" vertical="center" wrapText="1"/>
    </xf>
    <xf numFmtId="0" fontId="19" fillId="7" borderId="1" xfId="4" applyFont="1" applyFill="1" applyBorder="1" applyAlignment="1">
      <alignment horizontal="center" vertical="center"/>
    </xf>
    <xf numFmtId="0" fontId="23" fillId="9" borderId="2" xfId="5" applyFont="1" applyFill="1" applyBorder="1" applyAlignment="1">
      <alignment horizontal="center" vertical="center" wrapText="1"/>
    </xf>
    <xf numFmtId="11" fontId="23" fillId="9" borderId="2" xfId="5" applyNumberFormat="1" applyFont="1" applyFill="1" applyBorder="1" applyAlignment="1">
      <alignment horizontal="center" vertical="center" wrapText="1"/>
    </xf>
    <xf numFmtId="2" fontId="23" fillId="9" borderId="2" xfId="5" applyNumberFormat="1" applyFont="1" applyFill="1" applyBorder="1" applyAlignment="1">
      <alignment horizontal="center" vertical="center" wrapText="1"/>
    </xf>
    <xf numFmtId="2" fontId="24" fillId="9" borderId="3" xfId="5" applyNumberFormat="1" applyFont="1" applyFill="1" applyBorder="1" applyAlignment="1">
      <alignment horizontal="center" vertical="center" wrapText="1"/>
    </xf>
    <xf numFmtId="0" fontId="28" fillId="0" borderId="4" xfId="4" applyFont="1" applyBorder="1" applyAlignment="1">
      <alignment horizontal="center" vertical="center"/>
    </xf>
    <xf numFmtId="11" fontId="28" fillId="0" borderId="0" xfId="4" applyNumberFormat="1" applyFont="1" applyAlignment="1">
      <alignment horizontal="center" vertical="center"/>
    </xf>
    <xf numFmtId="2" fontId="29" fillId="0" borderId="0" xfId="6" applyNumberFormat="1" applyFont="1" applyAlignment="1">
      <alignment horizontal="center" vertical="center"/>
    </xf>
    <xf numFmtId="2" fontId="30" fillId="0" borderId="5" xfId="4" applyNumberFormat="1" applyFont="1" applyBorder="1" applyAlignment="1">
      <alignment horizontal="center" vertical="center"/>
    </xf>
    <xf numFmtId="0" fontId="28" fillId="0" borderId="12" xfId="4" applyFont="1" applyBorder="1" applyAlignment="1">
      <alignment horizontal="center" vertical="center"/>
    </xf>
    <xf numFmtId="11" fontId="28" fillId="0" borderId="7" xfId="4" applyNumberFormat="1" applyFont="1" applyBorder="1" applyAlignment="1">
      <alignment horizontal="center" vertical="center"/>
    </xf>
    <xf numFmtId="2" fontId="29" fillId="0" borderId="7" xfId="6" applyNumberFormat="1" applyFont="1" applyBorder="1" applyAlignment="1">
      <alignment horizontal="center" vertical="center"/>
    </xf>
    <xf numFmtId="2" fontId="30" fillId="0" borderId="14" xfId="4" applyNumberFormat="1" applyFont="1" applyBorder="1" applyAlignment="1">
      <alignment horizontal="center" vertical="center"/>
    </xf>
    <xf numFmtId="0" fontId="28" fillId="9" borderId="1" xfId="4" applyFont="1" applyFill="1" applyBorder="1" applyAlignment="1">
      <alignment horizontal="center" vertical="center"/>
    </xf>
    <xf numFmtId="2" fontId="24" fillId="9" borderId="2" xfId="5" applyNumberFormat="1" applyFont="1" applyFill="1" applyBorder="1" applyAlignment="1">
      <alignment horizontal="center" vertical="center" wrapText="1"/>
    </xf>
    <xf numFmtId="0" fontId="23" fillId="9" borderId="3" xfId="5" applyFont="1" applyFill="1" applyBorder="1" applyAlignment="1">
      <alignment horizontal="center" vertical="center" wrapText="1"/>
    </xf>
    <xf numFmtId="0" fontId="19" fillId="0" borderId="4" xfId="4" applyFont="1" applyBorder="1" applyAlignment="1">
      <alignment horizontal="center" vertical="center"/>
    </xf>
    <xf numFmtId="11" fontId="19" fillId="0" borderId="0" xfId="4" applyNumberFormat="1" applyFont="1" applyAlignment="1">
      <alignment horizontal="center" vertical="center"/>
    </xf>
    <xf numFmtId="2" fontId="29" fillId="0" borderId="0" xfId="5" applyNumberFormat="1" applyFont="1" applyAlignment="1">
      <alignment horizontal="center" vertical="center" wrapText="1"/>
    </xf>
    <xf numFmtId="0" fontId="18" fillId="0" borderId="5" xfId="4" applyBorder="1">
      <alignment vertical="center"/>
    </xf>
    <xf numFmtId="0" fontId="19" fillId="0" borderId="12" xfId="4" applyFont="1" applyBorder="1" applyAlignment="1">
      <alignment horizontal="center" vertical="center"/>
    </xf>
    <xf numFmtId="0" fontId="18" fillId="0" borderId="14" xfId="4" applyBorder="1">
      <alignment vertical="center"/>
    </xf>
    <xf numFmtId="0" fontId="15" fillId="9" borderId="1" xfId="5" applyFont="1" applyFill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2" fontId="24" fillId="0" borderId="19" xfId="5" applyNumberFormat="1" applyFont="1" applyBorder="1" applyAlignment="1">
      <alignment horizontal="center" vertical="center" wrapText="1"/>
    </xf>
    <xf numFmtId="0" fontId="19" fillId="0" borderId="0" xfId="4" applyFont="1" applyAlignment="1">
      <alignment horizontal="left" vertical="center"/>
    </xf>
    <xf numFmtId="178" fontId="15" fillId="0" borderId="0" xfId="4" applyNumberFormat="1" applyFont="1" applyAlignment="1">
      <alignment horizontal="center" vertical="center"/>
    </xf>
    <xf numFmtId="178" fontId="18" fillId="0" borderId="0" xfId="4" applyNumberFormat="1">
      <alignment vertical="center"/>
    </xf>
    <xf numFmtId="0" fontId="19" fillId="0" borderId="7" xfId="4" applyFont="1" applyBorder="1" applyAlignment="1">
      <alignment horizontal="left" vertical="center"/>
    </xf>
    <xf numFmtId="178" fontId="15" fillId="0" borderId="7" xfId="4" applyNumberFormat="1" applyFont="1" applyBorder="1" applyAlignment="1">
      <alignment horizontal="center" vertical="center"/>
    </xf>
    <xf numFmtId="0" fontId="26" fillId="10" borderId="0" xfId="7" applyFont="1" applyFill="1" applyAlignment="1">
      <alignment horizontal="center" vertical="center"/>
    </xf>
    <xf numFmtId="0" fontId="18" fillId="0" borderId="0" xfId="7" applyAlignment="1">
      <alignment horizontal="center" vertical="center"/>
    </xf>
    <xf numFmtId="177" fontId="18" fillId="0" borderId="0" xfId="7" applyNumberFormat="1" applyAlignment="1">
      <alignment horizontal="center" vertical="center"/>
    </xf>
    <xf numFmtId="0" fontId="18" fillId="0" borderId="0" xfId="7"/>
    <xf numFmtId="177" fontId="37" fillId="4" borderId="29" xfId="7" applyNumberFormat="1" applyFont="1" applyFill="1" applyBorder="1" applyAlignment="1">
      <alignment horizontal="center" vertical="center" wrapText="1" readingOrder="1"/>
    </xf>
    <xf numFmtId="0" fontId="39" fillId="0" borderId="29" xfId="7" applyFont="1" applyBorder="1" applyAlignment="1">
      <alignment horizontal="center" vertical="center"/>
    </xf>
    <xf numFmtId="177" fontId="39" fillId="0" borderId="29" xfId="7" applyNumberFormat="1" applyFont="1" applyBorder="1" applyAlignment="1">
      <alignment horizontal="center" vertical="center"/>
    </xf>
    <xf numFmtId="0" fontId="39" fillId="0" borderId="23" xfId="7" applyFont="1" applyBorder="1" applyAlignment="1">
      <alignment horizontal="center" vertical="center"/>
    </xf>
    <xf numFmtId="177" fontId="39" fillId="0" borderId="23" xfId="7" applyNumberFormat="1" applyFont="1" applyBorder="1" applyAlignment="1">
      <alignment horizontal="center" vertical="center"/>
    </xf>
    <xf numFmtId="0" fontId="39" fillId="0" borderId="22" xfId="7" applyFont="1" applyBorder="1" applyAlignment="1">
      <alignment horizontal="center" vertical="center"/>
    </xf>
    <xf numFmtId="177" fontId="39" fillId="0" borderId="22" xfId="7" applyNumberFormat="1" applyFont="1" applyBorder="1" applyAlignment="1">
      <alignment horizontal="center" vertical="center"/>
    </xf>
    <xf numFmtId="176" fontId="18" fillId="0" borderId="0" xfId="7" applyNumberFormat="1"/>
    <xf numFmtId="0" fontId="40" fillId="0" borderId="0" xfId="7" applyFont="1" applyAlignment="1">
      <alignment horizontal="center" vertical="center"/>
    </xf>
    <xf numFmtId="177" fontId="33" fillId="0" borderId="0" xfId="7" applyNumberFormat="1" applyFont="1" applyAlignment="1">
      <alignment horizontal="center" vertical="center"/>
    </xf>
    <xf numFmtId="0" fontId="41" fillId="3" borderId="29" xfId="4" applyFont="1" applyFill="1" applyBorder="1" applyAlignment="1">
      <alignment horizontal="center" vertical="center" wrapText="1" readingOrder="1"/>
    </xf>
    <xf numFmtId="0" fontId="42" fillId="3" borderId="21" xfId="4" applyFont="1" applyFill="1" applyBorder="1" applyAlignment="1">
      <alignment horizontal="center" vertical="center" wrapText="1" readingOrder="1"/>
    </xf>
    <xf numFmtId="176" fontId="41" fillId="3" borderId="21" xfId="4" applyNumberFormat="1" applyFont="1" applyFill="1" applyBorder="1" applyAlignment="1">
      <alignment horizontal="center" vertical="center" wrapText="1" readingOrder="1"/>
    </xf>
    <xf numFmtId="181" fontId="41" fillId="3" borderId="21" xfId="4" applyNumberFormat="1" applyFont="1" applyFill="1" applyBorder="1" applyAlignment="1">
      <alignment horizontal="center" vertical="center" wrapText="1" readingOrder="1"/>
    </xf>
    <xf numFmtId="176" fontId="43" fillId="0" borderId="21" xfId="4" applyNumberFormat="1" applyFont="1" applyBorder="1" applyAlignment="1">
      <alignment horizontal="center" vertical="center" wrapText="1" readingOrder="1"/>
    </xf>
    <xf numFmtId="181" fontId="43" fillId="0" borderId="21" xfId="4" applyNumberFormat="1" applyFont="1" applyBorder="1" applyAlignment="1">
      <alignment horizontal="center" vertical="center" wrapText="1" readingOrder="1"/>
    </xf>
    <xf numFmtId="177" fontId="44" fillId="0" borderId="21" xfId="4" applyNumberFormat="1" applyFont="1" applyBorder="1">
      <alignment vertical="center"/>
    </xf>
    <xf numFmtId="177" fontId="43" fillId="0" borderId="21" xfId="4" applyNumberFormat="1" applyFont="1" applyBorder="1" applyAlignment="1">
      <alignment horizontal="center" vertical="center" wrapText="1" readingOrder="1"/>
    </xf>
    <xf numFmtId="177" fontId="43" fillId="0" borderId="21" xfId="4" applyNumberFormat="1" applyFont="1" applyBorder="1" applyAlignment="1">
      <alignment horizontal="right" vertical="center" wrapText="1" readingOrder="1"/>
    </xf>
    <xf numFmtId="0" fontId="15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1" xfId="3" applyFont="1" applyBorder="1" applyAlignment="1">
      <alignment horizontal="center" vertical="center"/>
    </xf>
    <xf numFmtId="0" fontId="20" fillId="0" borderId="2" xfId="3" applyFont="1" applyBorder="1" applyAlignment="1">
      <alignment horizontal="center" vertical="center"/>
    </xf>
    <xf numFmtId="0" fontId="20" fillId="0" borderId="3" xfId="3" applyFont="1" applyBorder="1" applyAlignment="1">
      <alignment horizontal="center" vertical="center"/>
    </xf>
    <xf numFmtId="0" fontId="1" fillId="0" borderId="0" xfId="3" applyAlignment="1">
      <alignment horizontal="center" vertical="center"/>
    </xf>
    <xf numFmtId="0" fontId="1" fillId="0" borderId="4" xfId="3" applyBorder="1" applyAlignment="1">
      <alignment horizontal="center" vertical="center"/>
    </xf>
    <xf numFmtId="0" fontId="1" fillId="0" borderId="12" xfId="3" applyBorder="1" applyAlignment="1">
      <alignment horizontal="center" vertical="center"/>
    </xf>
    <xf numFmtId="0" fontId="1" fillId="0" borderId="2" xfId="3" applyBorder="1" applyAlignment="1">
      <alignment horizontal="center" vertical="center"/>
    </xf>
    <xf numFmtId="0" fontId="1" fillId="0" borderId="7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8" fillId="8" borderId="0" xfId="4" applyFill="1" applyAlignment="1">
      <alignment horizontal="center"/>
    </xf>
    <xf numFmtId="0" fontId="18" fillId="8" borderId="0" xfId="4" applyFill="1" applyAlignment="1">
      <alignment horizontal="left"/>
    </xf>
    <xf numFmtId="177" fontId="18" fillId="8" borderId="0" xfId="4" applyNumberFormat="1" applyFill="1" applyAlignment="1">
      <alignment horizontal="right"/>
    </xf>
    <xf numFmtId="11" fontId="18" fillId="8" borderId="0" xfId="4" applyNumberFormat="1" applyFill="1" applyAlignment="1">
      <alignment horizontal="center"/>
    </xf>
    <xf numFmtId="179" fontId="18" fillId="8" borderId="0" xfId="4" applyNumberFormat="1" applyFill="1" applyAlignment="1">
      <alignment horizontal="center"/>
    </xf>
    <xf numFmtId="0" fontId="25" fillId="8" borderId="0" xfId="4" applyFont="1" applyFill="1" applyAlignment="1">
      <alignment horizontal="center"/>
    </xf>
    <xf numFmtId="177" fontId="25" fillId="8" borderId="0" xfId="4" applyNumberFormat="1" applyFont="1" applyFill="1" applyAlignment="1">
      <alignment horizontal="right"/>
    </xf>
    <xf numFmtId="179" fontId="25" fillId="8" borderId="0" xfId="4" applyNumberFormat="1" applyFont="1" applyFill="1" applyAlignment="1">
      <alignment horizontal="center"/>
    </xf>
    <xf numFmtId="0" fontId="19" fillId="6" borderId="7" xfId="4" applyFont="1" applyFill="1" applyBorder="1" applyAlignment="1">
      <alignment horizontal="center" vertical="center"/>
    </xf>
    <xf numFmtId="0" fontId="18" fillId="0" borderId="0" xfId="4" applyAlignment="1">
      <alignment horizontal="center" vertical="center"/>
    </xf>
    <xf numFmtId="178" fontId="18" fillId="0" borderId="0" xfId="4" applyNumberFormat="1" applyAlignment="1">
      <alignment horizontal="center" vertical="center"/>
    </xf>
    <xf numFmtId="0" fontId="18" fillId="0" borderId="7" xfId="4" applyBorder="1" applyAlignment="1">
      <alignment horizontal="center" vertical="center"/>
    </xf>
    <xf numFmtId="178" fontId="18" fillId="0" borderId="7" xfId="4" applyNumberFormat="1" applyBorder="1" applyAlignment="1">
      <alignment horizontal="center" vertical="center"/>
    </xf>
    <xf numFmtId="0" fontId="39" fillId="0" borderId="29" xfId="7" applyFont="1" applyBorder="1" applyAlignment="1">
      <alignment horizontal="center" vertical="center" wrapText="1"/>
    </xf>
    <xf numFmtId="0" fontId="39" fillId="0" borderId="23" xfId="7" applyFont="1" applyBorder="1" applyAlignment="1">
      <alignment horizontal="center" vertical="center" wrapText="1"/>
    </xf>
    <xf numFmtId="0" fontId="39" fillId="0" borderId="22" xfId="7" applyFont="1" applyBorder="1" applyAlignment="1">
      <alignment horizontal="center" vertical="center" wrapText="1"/>
    </xf>
    <xf numFmtId="0" fontId="39" fillId="0" borderId="31" xfId="7" applyFont="1" applyBorder="1" applyAlignment="1">
      <alignment horizontal="center" vertical="center"/>
    </xf>
    <xf numFmtId="0" fontId="39" fillId="0" borderId="32" xfId="7" applyFont="1" applyBorder="1" applyAlignment="1">
      <alignment horizontal="center" vertical="center"/>
    </xf>
    <xf numFmtId="0" fontId="39" fillId="0" borderId="33" xfId="7" applyFont="1" applyBorder="1" applyAlignment="1">
      <alignment horizontal="center" vertical="center"/>
    </xf>
    <xf numFmtId="176" fontId="37" fillId="4" borderId="21" xfId="7" applyNumberFormat="1" applyFont="1" applyFill="1" applyBorder="1" applyAlignment="1">
      <alignment horizontal="center" vertical="center" wrapText="1" readingOrder="1"/>
    </xf>
    <xf numFmtId="177" fontId="38" fillId="4" borderId="21" xfId="7" applyNumberFormat="1" applyFont="1" applyFill="1" applyBorder="1" applyAlignment="1">
      <alignment horizontal="center" vertical="center" wrapText="1" readingOrder="1"/>
    </xf>
    <xf numFmtId="177" fontId="38" fillId="4" borderId="29" xfId="7" applyNumberFormat="1" applyFont="1" applyFill="1" applyBorder="1" applyAlignment="1">
      <alignment horizontal="center" vertical="center" wrapText="1" readingOrder="1"/>
    </xf>
    <xf numFmtId="177" fontId="37" fillId="4" borderId="21" xfId="7" applyNumberFormat="1" applyFont="1" applyFill="1" applyBorder="1" applyAlignment="1">
      <alignment horizontal="center" vertical="center" wrapText="1" readingOrder="1"/>
    </xf>
    <xf numFmtId="176" fontId="37" fillId="4" borderId="29" xfId="7" applyNumberFormat="1" applyFont="1" applyFill="1" applyBorder="1" applyAlignment="1">
      <alignment horizontal="center" vertical="center" wrapText="1" readingOrder="1"/>
    </xf>
    <xf numFmtId="176" fontId="37" fillId="4" borderId="24" xfId="7" applyNumberFormat="1" applyFont="1" applyFill="1" applyBorder="1" applyAlignment="1">
      <alignment horizontal="center" vertical="center" wrapText="1" readingOrder="1"/>
    </xf>
    <xf numFmtId="176" fontId="37" fillId="4" borderId="30" xfId="7" applyNumberFormat="1" applyFont="1" applyFill="1" applyBorder="1" applyAlignment="1">
      <alignment horizontal="center" vertical="center" wrapText="1" readingOrder="1"/>
    </xf>
    <xf numFmtId="181" fontId="37" fillId="4" borderId="21" xfId="7" applyNumberFormat="1" applyFont="1" applyFill="1" applyBorder="1" applyAlignment="1">
      <alignment horizontal="center" vertical="center" wrapText="1" readingOrder="1"/>
    </xf>
    <xf numFmtId="181" fontId="37" fillId="4" borderId="29" xfId="7" applyNumberFormat="1" applyFont="1" applyFill="1" applyBorder="1" applyAlignment="1">
      <alignment horizontal="center" vertical="center" wrapText="1" readingOrder="1"/>
    </xf>
    <xf numFmtId="176" fontId="43" fillId="0" borderId="29" xfId="4" applyNumberFormat="1" applyFont="1" applyBorder="1" applyAlignment="1">
      <alignment horizontal="center" vertical="center" wrapText="1" readingOrder="1"/>
    </xf>
    <xf numFmtId="176" fontId="43" fillId="0" borderId="23" xfId="4" applyNumberFormat="1" applyFont="1" applyBorder="1" applyAlignment="1">
      <alignment horizontal="center" vertical="center" wrapText="1" readingOrder="1"/>
    </xf>
    <xf numFmtId="176" fontId="43" fillId="0" borderId="22" xfId="4" applyNumberFormat="1" applyFont="1" applyBorder="1" applyAlignment="1">
      <alignment horizontal="center" vertical="center" wrapText="1" readingOrder="1"/>
    </xf>
    <xf numFmtId="0" fontId="14" fillId="0" borderId="0" xfId="2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14" fillId="0" borderId="4" xfId="2" applyBorder="1" applyAlignment="1">
      <alignment horizontal="center" vertical="center"/>
    </xf>
    <xf numFmtId="0" fontId="14" fillId="0" borderId="0" xfId="2" applyAlignment="1">
      <alignment horizontal="center" vertical="center"/>
    </xf>
    <xf numFmtId="0" fontId="14" fillId="0" borderId="5" xfId="2" applyBorder="1" applyAlignment="1">
      <alignment horizontal="center" vertical="center"/>
    </xf>
    <xf numFmtId="0" fontId="14" fillId="0" borderId="4" xfId="2" applyBorder="1" applyAlignment="1">
      <alignment horizontal="center" vertical="center"/>
    </xf>
    <xf numFmtId="176" fontId="14" fillId="0" borderId="0" xfId="2" applyNumberFormat="1" applyAlignment="1">
      <alignment horizontal="center" vertical="center" wrapText="1"/>
    </xf>
    <xf numFmtId="0" fontId="14" fillId="0" borderId="12" xfId="2" applyBorder="1" applyAlignment="1">
      <alignment horizontal="center" vertical="center"/>
    </xf>
    <xf numFmtId="0" fontId="14" fillId="0" borderId="13" xfId="2" applyBorder="1" applyAlignment="1">
      <alignment horizontal="center" vertical="center"/>
    </xf>
    <xf numFmtId="0" fontId="14" fillId="0" borderId="14" xfId="2" applyBorder="1" applyAlignment="1">
      <alignment horizontal="center" vertical="center"/>
    </xf>
  </cellXfs>
  <cellStyles count="8">
    <cellStyle name="Normal 19" xfId="5" xr:uid="{698B45FE-1B62-4B2B-8140-5CA87CE8E724}"/>
    <cellStyle name="Normal 2" xfId="6" xr:uid="{02825BEF-AE98-49F0-88A3-0CA65DBD3587}"/>
    <cellStyle name="百分比" xfId="1" builtinId="5"/>
    <cellStyle name="常规" xfId="0" builtinId="0"/>
    <cellStyle name="常规 2" xfId="2" xr:uid="{00000000-0005-0000-0000-000031000000}"/>
    <cellStyle name="常规 2 2" xfId="4" xr:uid="{85C1ABF4-B90D-4DBF-8DA3-CE563CAE6B9A}"/>
    <cellStyle name="常规 3" xfId="3" xr:uid="{62B0D1A8-F63A-4B37-A78B-71B4D61E126A}"/>
    <cellStyle name="常规 4" xfId="7" xr:uid="{580A8C00-87F9-4384-ABD3-50944F5FC9E5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'Fig 8 D'!$C$4:$C$11</c:f>
              <c:numCache>
                <c:formatCode>General</c:formatCode>
                <c:ptCount val="8"/>
                <c:pt idx="0">
                  <c:v>0.43869999999999998</c:v>
                </c:pt>
                <c:pt idx="1">
                  <c:v>0.26700000000000002</c:v>
                </c:pt>
                <c:pt idx="2">
                  <c:v>0.1497</c:v>
                </c:pt>
                <c:pt idx="3">
                  <c:v>9.4299999999999995E-2</c:v>
                </c:pt>
                <c:pt idx="4">
                  <c:v>5.4800000000000001E-2</c:v>
                </c:pt>
                <c:pt idx="5">
                  <c:v>2.5499999999999998E-2</c:v>
                </c:pt>
                <c:pt idx="6">
                  <c:v>1.18E-2</c:v>
                </c:pt>
                <c:pt idx="7">
                  <c:v>0</c:v>
                </c:pt>
              </c:numCache>
            </c:numRef>
          </c:xVal>
          <c:yVal>
            <c:numRef>
              <c:f>'Fig 8 D'!$D$4:$D$11</c:f>
              <c:numCache>
                <c:formatCode>General</c:formatCode>
                <c:ptCount val="8"/>
                <c:pt idx="0">
                  <c:v>888</c:v>
                </c:pt>
                <c:pt idx="1">
                  <c:v>596</c:v>
                </c:pt>
                <c:pt idx="2">
                  <c:v>300</c:v>
                </c:pt>
                <c:pt idx="3">
                  <c:v>200</c:v>
                </c:pt>
                <c:pt idx="4">
                  <c:v>100</c:v>
                </c:pt>
                <c:pt idx="5">
                  <c:v>50</c:v>
                </c:pt>
                <c:pt idx="6">
                  <c:v>25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DC-4146-9C68-C5761CA1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6453367"/>
        <c:axId val="830807106"/>
      </c:scatterChart>
      <c:valAx>
        <c:axId val="586453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30807106"/>
        <c:crosses val="autoZero"/>
        <c:crossBetween val="midCat"/>
      </c:valAx>
      <c:valAx>
        <c:axId val="83080710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86453367"/>
        <c:crosses val="autoZero"/>
        <c:crossBetween val="midCat"/>
      </c:valAx>
      <c:spPr>
        <a:noFill/>
        <a:ln w="9525" cap="flat" cmpd="sng" algn="ctr">
          <a:solidFill>
            <a:schemeClr val="tx1">
              <a:lumMod val="15000"/>
              <a:lumOff val="85000"/>
            </a:schemeClr>
          </a:solidFill>
          <a:round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739f2533-4d17-47e1-a412-551363439d1a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218205875081E-2"/>
          <c:y val="0.19524404277051599"/>
          <c:w val="0.86672462817147899"/>
          <c:h val="0.76868037328667205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[1]tc!$D$2:$D$7</c:f>
              <c:numCache>
                <c:formatCode>General</c:formatCode>
                <c:ptCount val="6"/>
                <c:pt idx="0">
                  <c:v>0</c:v>
                </c:pt>
                <c:pt idx="1">
                  <c:v>5.6050000000000003E-2</c:v>
                </c:pt>
                <c:pt idx="2">
                  <c:v>0.10755000000000001</c:v>
                </c:pt>
                <c:pt idx="3">
                  <c:v>0.2263</c:v>
                </c:pt>
                <c:pt idx="4">
                  <c:v>0.46860000000000002</c:v>
                </c:pt>
                <c:pt idx="5">
                  <c:v>0.63170000000000004</c:v>
                </c:pt>
              </c:numCache>
            </c:numRef>
          </c:xVal>
          <c:yVal>
            <c:numRef>
              <c:f>[1]tc!$E$2:$E$7</c:f>
              <c:numCache>
                <c:formatCode>General</c:formatCode>
                <c:ptCount val="6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200</c:v>
                </c:pt>
                <c:pt idx="4">
                  <c:v>397.4</c:v>
                </c:pt>
                <c:pt idx="5">
                  <c:v>588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C93-41C7-909E-CC1FA181B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176128"/>
        <c:axId val="859179488"/>
      </c:scatterChart>
      <c:valAx>
        <c:axId val="859176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59179488"/>
        <c:crosses val="autoZero"/>
        <c:crossBetween val="midCat"/>
      </c:valAx>
      <c:valAx>
        <c:axId val="85917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59176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c80ff97f-5397-40c9-a0cd-58a30203a2ce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89473684210505E-2"/>
          <c:y val="9.4907407407407399E-2"/>
          <c:w val="0.90018421052631603"/>
          <c:h val="0.8371296296296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'Fig S6 G'!$E$37:$E$41</c:f>
              <c:numCache>
                <c:formatCode>General</c:formatCode>
                <c:ptCount val="5"/>
                <c:pt idx="0">
                  <c:v>0</c:v>
                </c:pt>
                <c:pt idx="1">
                  <c:v>4.3400000000000001E-2</c:v>
                </c:pt>
                <c:pt idx="2">
                  <c:v>8.9399999999999993E-2</c:v>
                </c:pt>
                <c:pt idx="3">
                  <c:v>0.18235000000000001</c:v>
                </c:pt>
                <c:pt idx="4">
                  <c:v>0.37245</c:v>
                </c:pt>
              </c:numCache>
            </c:numRef>
          </c:xVal>
          <c:yVal>
            <c:numRef>
              <c:f>'Fig S6 G'!$F$37:$F$41</c:f>
              <c:numCache>
                <c:formatCode>General</c:formatCode>
                <c:ptCount val="5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200</c:v>
                </c:pt>
                <c:pt idx="4">
                  <c:v>397.4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67E-4E8A-B50D-FC390DE6A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126912"/>
        <c:axId val="995283463"/>
      </c:scatterChart>
      <c:valAx>
        <c:axId val="396126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95283463"/>
        <c:crosses val="autoZero"/>
        <c:crossBetween val="midCat"/>
      </c:valAx>
      <c:valAx>
        <c:axId val="995283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96126912"/>
        <c:crosses val="autoZero"/>
        <c:crossBetween val="midCat"/>
      </c:valAx>
      <c:spPr>
        <a:noFill/>
        <a:ln w="9525" cap="flat" cmpd="sng" algn="ctr">
          <a:solidFill>
            <a:schemeClr val="tx1">
              <a:lumMod val="15000"/>
              <a:lumOff val="85000"/>
            </a:schemeClr>
          </a:solidFill>
          <a:round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a83905a4-39c4-4a78-b016-e53d9fc3d2b4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'Fig S6 G'!$U$37:$U$43</c:f>
              <c:numCache>
                <c:formatCode>General</c:formatCode>
                <c:ptCount val="7"/>
                <c:pt idx="0">
                  <c:v>0</c:v>
                </c:pt>
                <c:pt idx="1">
                  <c:v>3.73E-2</c:v>
                </c:pt>
                <c:pt idx="2">
                  <c:v>7.9149999999999998E-2</c:v>
                </c:pt>
                <c:pt idx="3">
                  <c:v>0.12064999999999999</c:v>
                </c:pt>
                <c:pt idx="4">
                  <c:v>0.21920000000000001</c:v>
                </c:pt>
                <c:pt idx="5">
                  <c:v>0.29730000000000001</c:v>
                </c:pt>
                <c:pt idx="6">
                  <c:v>0.42459999999999998</c:v>
                </c:pt>
              </c:numCache>
            </c:numRef>
          </c:xVal>
          <c:yVal>
            <c:numRef>
              <c:f>'Fig S6 G'!$V$37:$V$43</c:f>
              <c:numCache>
                <c:formatCode>General</c:formatCode>
                <c:ptCount val="7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596</c:v>
                </c:pt>
                <c:pt idx="5">
                  <c:v>888</c:v>
                </c:pt>
                <c:pt idx="6">
                  <c:v>1196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72D-49BF-9470-941169DE8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5233461"/>
        <c:axId val="912593709"/>
      </c:scatterChart>
      <c:valAx>
        <c:axId val="50523346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12593709"/>
        <c:crosses val="autoZero"/>
        <c:crossBetween val="midCat"/>
      </c:valAx>
      <c:valAx>
        <c:axId val="91259370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05233461"/>
        <c:crosses val="autoZero"/>
        <c:crossBetween val="midCat"/>
      </c:valAx>
      <c:spPr>
        <a:noFill/>
        <a:ln w="9525" cap="flat" cmpd="sng" algn="ctr">
          <a:solidFill>
            <a:schemeClr val="tx1">
              <a:lumMod val="15000"/>
              <a:lumOff val="85000"/>
            </a:schemeClr>
          </a:solidFill>
          <a:round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d6088932-8bce-455d-84d9-1a22e6749e13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'Fig S8 E——intravenous injection'!$I$7:$I$16</c:f>
              <c:numCache>
                <c:formatCode>0.0000_ </c:formatCode>
                <c:ptCount val="10"/>
                <c:pt idx="0">
                  <c:v>0.01</c:v>
                </c:pt>
                <c:pt idx="1">
                  <c:v>0.1</c:v>
                </c:pt>
                <c:pt idx="2">
                  <c:v>0.5</c:v>
                </c:pt>
                <c:pt idx="3">
                  <c:v>1</c:v>
                </c:pt>
                <c:pt idx="4">
                  <c:v>5</c:v>
                </c:pt>
                <c:pt idx="5">
                  <c:v>10</c:v>
                </c:pt>
                <c:pt idx="6">
                  <c:v>25</c:v>
                </c:pt>
                <c:pt idx="7">
                  <c:v>50</c:v>
                </c:pt>
                <c:pt idx="8">
                  <c:v>100</c:v>
                </c:pt>
                <c:pt idx="9">
                  <c:v>150</c:v>
                </c:pt>
              </c:numCache>
            </c:numRef>
          </c:xVal>
          <c:yVal>
            <c:numRef>
              <c:f>'Fig S8 E——intravenous injection'!$J$7:$J$15</c:f>
              <c:numCache>
                <c:formatCode>General</c:formatCode>
                <c:ptCount val="9"/>
                <c:pt idx="0">
                  <c:v>4.5100714846219557E-4</c:v>
                </c:pt>
                <c:pt idx="1">
                  <c:v>1.5865517733176947E-3</c:v>
                </c:pt>
                <c:pt idx="2">
                  <c:v>8.1188622469310443E-3</c:v>
                </c:pt>
                <c:pt idx="3">
                  <c:v>1.5146683578937918E-2</c:v>
                </c:pt>
                <c:pt idx="4">
                  <c:v>8.5409003725924651E-2</c:v>
                </c:pt>
                <c:pt idx="5">
                  <c:v>0.15581848161171374</c:v>
                </c:pt>
                <c:pt idx="6">
                  <c:v>0.44627792173727254</c:v>
                </c:pt>
                <c:pt idx="7">
                  <c:v>0.94412944442637969</c:v>
                </c:pt>
                <c:pt idx="8">
                  <c:v>2.0945501511399343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38-4CB5-9EDC-28B6DFDBB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8924894"/>
        <c:axId val="713022002"/>
      </c:scatterChart>
      <c:valAx>
        <c:axId val="88892489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13022002"/>
        <c:crosses val="autoZero"/>
        <c:crossBetween val="midCat"/>
      </c:valAx>
      <c:valAx>
        <c:axId val="71302200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8892489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HY-234451-plasma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'[2]V025-4451'!$I$3:$I$12</c:f>
              <c:numCache>
                <c:formatCode>General</c:formatCode>
                <c:ptCount val="10"/>
                <c:pt idx="0">
                  <c:v>0.01</c:v>
                </c:pt>
                <c:pt idx="1">
                  <c:v>0.1</c:v>
                </c:pt>
                <c:pt idx="2">
                  <c:v>0.5</c:v>
                </c:pt>
                <c:pt idx="3">
                  <c:v>1</c:v>
                </c:pt>
                <c:pt idx="4">
                  <c:v>5</c:v>
                </c:pt>
                <c:pt idx="5">
                  <c:v>10</c:v>
                </c:pt>
                <c:pt idx="6">
                  <c:v>25</c:v>
                </c:pt>
                <c:pt idx="7">
                  <c:v>50</c:v>
                </c:pt>
                <c:pt idx="8">
                  <c:v>100</c:v>
                </c:pt>
                <c:pt idx="9">
                  <c:v>200</c:v>
                </c:pt>
              </c:numCache>
            </c:numRef>
          </c:xVal>
          <c:yVal>
            <c:numRef>
              <c:f>'[2]V025-4451'!$G$3:$G$12</c:f>
              <c:numCache>
                <c:formatCode>General</c:formatCode>
                <c:ptCount val="10"/>
                <c:pt idx="0">
                  <c:v>7.3671298354374703E-4</c:v>
                </c:pt>
                <c:pt idx="1">
                  <c:v>2.8681717519685001E-3</c:v>
                </c:pt>
                <c:pt idx="2">
                  <c:v>1.30310234540319E-2</c:v>
                </c:pt>
                <c:pt idx="3">
                  <c:v>2.9117386674485501E-2</c:v>
                </c:pt>
                <c:pt idx="4">
                  <c:v>0.1421748252244</c:v>
                </c:pt>
                <c:pt idx="5">
                  <c:v>0.29691819695240801</c:v>
                </c:pt>
                <c:pt idx="6">
                  <c:v>0.72436026741974502</c:v>
                </c:pt>
                <c:pt idx="7">
                  <c:v>1.5302570555360699</c:v>
                </c:pt>
                <c:pt idx="8">
                  <c:v>2.97496927300686</c:v>
                </c:pt>
                <c:pt idx="9">
                  <c:v>6.1048475553830697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C5-4D1F-A716-2DE6BE1EE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1955373"/>
        <c:axId val="726535184"/>
      </c:scatterChart>
      <c:valAx>
        <c:axId val="68195537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26535184"/>
        <c:crosses val="autoZero"/>
        <c:crossBetween val="midCat"/>
      </c:valAx>
      <c:valAx>
        <c:axId val="72653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8195537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'Fig S8F'!$J$5:$J$12</c:f>
              <c:numCache>
                <c:formatCode>General</c:formatCode>
                <c:ptCount val="8"/>
                <c:pt idx="0">
                  <c:v>0.01</c:v>
                </c:pt>
                <c:pt idx="1">
                  <c:v>0.1</c:v>
                </c:pt>
                <c:pt idx="2">
                  <c:v>0.5</c:v>
                </c:pt>
                <c:pt idx="3">
                  <c:v>1</c:v>
                </c:pt>
                <c:pt idx="4">
                  <c:v>10</c:v>
                </c:pt>
                <c:pt idx="5">
                  <c:v>25</c:v>
                </c:pt>
                <c:pt idx="6">
                  <c:v>50</c:v>
                </c:pt>
                <c:pt idx="7">
                  <c:v>100</c:v>
                </c:pt>
              </c:numCache>
            </c:numRef>
          </c:xVal>
          <c:yVal>
            <c:numRef>
              <c:f>'Fig S8F'!$K$5:$K$12</c:f>
              <c:numCache>
                <c:formatCode>General</c:formatCode>
                <c:ptCount val="8"/>
                <c:pt idx="0">
                  <c:v>1.0526041640493374E-3</c:v>
                </c:pt>
                <c:pt idx="1">
                  <c:v>5.8015720525119415E-3</c:v>
                </c:pt>
                <c:pt idx="2">
                  <c:v>5.8935897278543916E-3</c:v>
                </c:pt>
                <c:pt idx="3">
                  <c:v>1.1994128010560172E-2</c:v>
                </c:pt>
                <c:pt idx="4">
                  <c:v>0.28459175167369383</c:v>
                </c:pt>
                <c:pt idx="5">
                  <c:v>0.73715807502838249</c:v>
                </c:pt>
                <c:pt idx="6">
                  <c:v>1.7241887464341512</c:v>
                </c:pt>
                <c:pt idx="7">
                  <c:v>3.6758286968874478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D3-4E33-97AF-1D7062CA3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5277317"/>
        <c:axId val="641756724"/>
      </c:scatterChart>
      <c:valAx>
        <c:axId val="71527731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41756724"/>
        <c:crosses val="autoZero"/>
        <c:crossBetween val="midCat"/>
      </c:valAx>
      <c:valAx>
        <c:axId val="6417567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1527731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17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 w="19050" cap="rnd">
        <a:noFill/>
        <a:round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dk1"/>
    </cs:fontRef>
    <cs:spPr>
      <a:ln w="9525">
        <a:solidFill>
          <a:schemeClr val="phClr"/>
        </a:solidFill>
      </a:ln>
      <a:effectLst/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17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 w="19050" cap="rnd">
        <a:noFill/>
        <a:round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dk1"/>
    </cs:fontRef>
    <cs:spPr>
      <a:ln w="9525">
        <a:solidFill>
          <a:schemeClr val="phClr"/>
        </a:solidFill>
      </a:ln>
      <a:effectLst/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1017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 w="19050" cap="rnd">
        <a:noFill/>
        <a:round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dk1"/>
    </cs:fontRef>
    <cs:spPr>
      <a:ln w="9525">
        <a:solidFill>
          <a:schemeClr val="phClr"/>
        </a:solidFill>
      </a:ln>
      <a:effectLst/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6.xml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</xdr:row>
      <xdr:rowOff>60325</xdr:rowOff>
    </xdr:from>
    <xdr:to>
      <xdr:col>10</xdr:col>
      <xdr:colOff>63500</xdr:colOff>
      <xdr:row>12</xdr:row>
      <xdr:rowOff>43180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347345</xdr:colOff>
      <xdr:row>2</xdr:row>
      <xdr:rowOff>238125</xdr:rowOff>
    </xdr:from>
    <xdr:to>
      <xdr:col>24</xdr:col>
      <xdr:colOff>809308</xdr:colOff>
      <xdr:row>12</xdr:row>
      <xdr:rowOff>168275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692150</xdr:colOff>
      <xdr:row>30</xdr:row>
      <xdr:rowOff>5715</xdr:rowOff>
    </xdr:from>
    <xdr:to>
      <xdr:col>13</xdr:col>
      <xdr:colOff>2241550</xdr:colOff>
      <xdr:row>45</xdr:row>
      <xdr:rowOff>129540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217170</xdr:colOff>
      <xdr:row>32</xdr:row>
      <xdr:rowOff>59055</xdr:rowOff>
    </xdr:from>
    <xdr:to>
      <xdr:col>29</xdr:col>
      <xdr:colOff>1555750</xdr:colOff>
      <xdr:row>44</xdr:row>
      <xdr:rowOff>41275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86995</xdr:colOff>
      <xdr:row>4</xdr:row>
      <xdr:rowOff>155575</xdr:rowOff>
    </xdr:from>
    <xdr:to>
      <xdr:col>13</xdr:col>
      <xdr:colOff>364490</xdr:colOff>
      <xdr:row>16</xdr:row>
      <xdr:rowOff>169545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1BCB31F-DAAB-402C-AB49-D57C19212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5080</xdr:colOff>
      <xdr:row>80</xdr:row>
      <xdr:rowOff>164465</xdr:rowOff>
    </xdr:from>
    <xdr:to>
      <xdr:col>8</xdr:col>
      <xdr:colOff>144145</xdr:colOff>
      <xdr:row>105</xdr:row>
      <xdr:rowOff>45718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9D49E947-C8BA-4A61-A73C-E07B229C4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7105" y="14775815"/>
          <a:ext cx="7473315" cy="416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224520</xdr:colOff>
      <xdr:row>24</xdr:row>
      <xdr:rowOff>163034</xdr:rowOff>
    </xdr:from>
    <xdr:to>
      <xdr:col>14</xdr:col>
      <xdr:colOff>517072</xdr:colOff>
      <xdr:row>38</xdr:row>
      <xdr:rowOff>166536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CC82661-8D52-E606-0065-DFAFD89B4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38610" y="4612570"/>
          <a:ext cx="3524248" cy="23847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60325</xdr:colOff>
      <xdr:row>1</xdr:row>
      <xdr:rowOff>200025</xdr:rowOff>
    </xdr:from>
    <xdr:to>
      <xdr:col>14</xdr:col>
      <xdr:colOff>176530</xdr:colOff>
      <xdr:row>10</xdr:row>
      <xdr:rowOff>186055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791AEE26-9F83-4F2E-9BA0-4C144F7C9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64135</xdr:colOff>
      <xdr:row>11</xdr:row>
      <xdr:rowOff>241300</xdr:rowOff>
    </xdr:from>
    <xdr:to>
      <xdr:col>14</xdr:col>
      <xdr:colOff>592455</xdr:colOff>
      <xdr:row>12</xdr:row>
      <xdr:rowOff>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D995187-E170-4D21-B788-C20DD21FB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84135" y="3432175"/>
          <a:ext cx="3100070" cy="2723198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47</xdr:row>
      <xdr:rowOff>38735</xdr:rowOff>
    </xdr:from>
    <xdr:to>
      <xdr:col>8</xdr:col>
      <xdr:colOff>127410</xdr:colOff>
      <xdr:row>64</xdr:row>
      <xdr:rowOff>140336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F5D4822F-CAA5-43ED-B270-20F64C34A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" y="31571248"/>
          <a:ext cx="6183630" cy="301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233045</xdr:colOff>
      <xdr:row>46</xdr:row>
      <xdr:rowOff>49530</xdr:rowOff>
    </xdr:from>
    <xdr:to>
      <xdr:col>19</xdr:col>
      <xdr:colOff>59690</xdr:colOff>
      <xdr:row>66</xdr:row>
      <xdr:rowOff>135256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60D9AC89-71E2-4A93-B4F1-3F392009A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10108" y="31410593"/>
          <a:ext cx="6256020" cy="3514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123267</xdr:colOff>
      <xdr:row>12</xdr:row>
      <xdr:rowOff>252130</xdr:rowOff>
    </xdr:from>
    <xdr:to>
      <xdr:col>15</xdr:col>
      <xdr:colOff>142599</xdr:colOff>
      <xdr:row>23</xdr:row>
      <xdr:rowOff>125225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3A673405-C6BE-E149-F49C-167A41138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28649" y="3697939"/>
          <a:ext cx="3885362" cy="26465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68580</xdr:colOff>
      <xdr:row>1</xdr:row>
      <xdr:rowOff>0</xdr:rowOff>
    </xdr:from>
    <xdr:to>
      <xdr:col>14</xdr:col>
      <xdr:colOff>498475</xdr:colOff>
      <xdr:row>11</xdr:row>
      <xdr:rowOff>177165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3B564F75-BDEF-46C8-A1DE-67572B518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95252</xdr:colOff>
      <xdr:row>24</xdr:row>
      <xdr:rowOff>101202</xdr:rowOff>
    </xdr:from>
    <xdr:to>
      <xdr:col>17</xdr:col>
      <xdr:colOff>351152</xdr:colOff>
      <xdr:row>37</xdr:row>
      <xdr:rowOff>67283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E669548-5D8F-4F0C-9A19-CD1E55B56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6015" y="5330427"/>
          <a:ext cx="3751575" cy="21949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uanjian\Wechat\WeChat%20Files\wxid_dveg42rdsojd22\FileStorage\File\2025-01\monke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14271\Documents\WeChat%20Files\wxid_fwxmkhw02i8422\FileStorage\File\2024-04\HY-234451-&#21407;&#22987;&#25968;&#25454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journal%20of%20clinical%20investigation\response\G4451_CHO&#20307;&#22806;&#26579;&#33394;&#20307;&#30072;&#21464;&#35797;&#39564;\V025-4451_CHO&#20307;&#22806;&#26579;&#33394;&#20307;&#30072;&#21464;&#35797;&#39564;_&#32479;&#35745;&#32467;&#26524;-2024.4.17.xlsx" TargetMode="External"/><Relationship Id="rId1" Type="http://schemas.openxmlformats.org/officeDocument/2006/relationships/externalLinkPath" Target="file:///G:\journal%20of%20clinical%20investigation\response\G4451_CHO&#20307;&#22806;&#26579;&#33394;&#20307;&#30072;&#21464;&#35797;&#39564;\V025-4451_CHO&#20307;&#22806;&#26579;&#33394;&#20307;&#30072;&#21464;&#35797;&#39564;_&#32479;&#35745;&#32467;&#26524;-2024.4.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G"/>
      <sheetName val="tc"/>
    </sheetNames>
    <sheetDataSet>
      <sheetData sheetId="0"/>
      <sheetData sheetId="1">
        <row r="2">
          <cell r="D2">
            <v>0</v>
          </cell>
          <cell r="E2">
            <v>0</v>
          </cell>
        </row>
        <row r="3">
          <cell r="D3">
            <v>5.6050000000000003E-2</v>
          </cell>
          <cell r="E3">
            <v>50</v>
          </cell>
        </row>
        <row r="4">
          <cell r="D4">
            <v>0.10755000000000001</v>
          </cell>
          <cell r="E4">
            <v>100</v>
          </cell>
        </row>
        <row r="5">
          <cell r="D5">
            <v>0.2263</v>
          </cell>
          <cell r="E5">
            <v>200</v>
          </cell>
        </row>
        <row r="6">
          <cell r="D6">
            <v>0.46860000000000002</v>
          </cell>
          <cell r="E6">
            <v>397.4</v>
          </cell>
        </row>
        <row r="7">
          <cell r="D7">
            <v>0.63170000000000004</v>
          </cell>
          <cell r="E7">
            <v>588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025-4451"/>
    </sheetNames>
    <sheetDataSet>
      <sheetData sheetId="0">
        <row r="3">
          <cell r="G3">
            <v>7.3671298354374703E-4</v>
          </cell>
          <cell r="I3">
            <v>0.01</v>
          </cell>
        </row>
        <row r="4">
          <cell r="G4">
            <v>2.8681717519685001E-3</v>
          </cell>
          <cell r="I4">
            <v>0.1</v>
          </cell>
        </row>
        <row r="5">
          <cell r="G5">
            <v>1.30310234540319E-2</v>
          </cell>
          <cell r="I5">
            <v>0.5</v>
          </cell>
        </row>
        <row r="6">
          <cell r="G6">
            <v>2.9117386674485501E-2</v>
          </cell>
          <cell r="I6">
            <v>1</v>
          </cell>
        </row>
        <row r="7">
          <cell r="G7">
            <v>0.1421748252244</v>
          </cell>
          <cell r="I7">
            <v>5</v>
          </cell>
        </row>
        <row r="8">
          <cell r="G8">
            <v>0.29691819695240801</v>
          </cell>
          <cell r="I8">
            <v>10</v>
          </cell>
        </row>
        <row r="9">
          <cell r="G9">
            <v>0.72436026741974502</v>
          </cell>
          <cell r="I9">
            <v>25</v>
          </cell>
        </row>
        <row r="10">
          <cell r="G10">
            <v>1.5302570555360699</v>
          </cell>
          <cell r="I10">
            <v>50</v>
          </cell>
        </row>
        <row r="11">
          <cell r="G11">
            <v>2.97496927300686</v>
          </cell>
          <cell r="I11">
            <v>100</v>
          </cell>
        </row>
        <row r="12">
          <cell r="G12">
            <v>6.1048475553830697</v>
          </cell>
          <cell r="I12">
            <v>200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451-CHO染色体畸变-直接致突变阳性结果-4.17"/>
      <sheetName val="胡巧"/>
      <sheetName val="谈重愿"/>
      <sheetName val="谢芳明"/>
    </sheetNames>
    <sheetDataSet>
      <sheetData sheetId="0" refreshError="1"/>
      <sheetData sheetId="1">
        <row r="4">
          <cell r="B4">
            <v>104</v>
          </cell>
          <cell r="C4">
            <v>5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3</v>
          </cell>
          <cell r="J4">
            <v>0</v>
          </cell>
          <cell r="K4">
            <v>0</v>
          </cell>
          <cell r="L4">
            <v>7.6923076923076925</v>
          </cell>
          <cell r="M4">
            <v>4.8076923076923084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2.8846153846153846</v>
          </cell>
          <cell r="T4">
            <v>0</v>
          </cell>
        </row>
        <row r="5">
          <cell r="B5">
            <v>109</v>
          </cell>
          <cell r="C5">
            <v>8</v>
          </cell>
          <cell r="D5">
            <v>0</v>
          </cell>
          <cell r="E5">
            <v>0</v>
          </cell>
          <cell r="F5">
            <v>0</v>
          </cell>
          <cell r="G5">
            <v>1</v>
          </cell>
          <cell r="H5">
            <v>0</v>
          </cell>
          <cell r="I5">
            <v>6</v>
          </cell>
          <cell r="J5">
            <v>0</v>
          </cell>
          <cell r="K5">
            <v>0</v>
          </cell>
          <cell r="L5">
            <v>13.761467889908257</v>
          </cell>
          <cell r="M5">
            <v>7.6923076923076925</v>
          </cell>
          <cell r="N5">
            <v>0</v>
          </cell>
          <cell r="O5">
            <v>0</v>
          </cell>
          <cell r="P5">
            <v>0</v>
          </cell>
          <cell r="Q5">
            <v>0.96153846153846156</v>
          </cell>
          <cell r="R5">
            <v>0</v>
          </cell>
          <cell r="S5">
            <v>5.7692307692307692</v>
          </cell>
          <cell r="T5">
            <v>0</v>
          </cell>
        </row>
        <row r="7">
          <cell r="B7">
            <v>100</v>
          </cell>
          <cell r="C7">
            <v>1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4</v>
          </cell>
          <cell r="J7">
            <v>0</v>
          </cell>
          <cell r="K7">
            <v>0</v>
          </cell>
          <cell r="L7">
            <v>6</v>
          </cell>
          <cell r="M7">
            <v>0.96153846153846156</v>
          </cell>
          <cell r="N7">
            <v>0</v>
          </cell>
          <cell r="O7">
            <v>0</v>
          </cell>
          <cell r="P7">
            <v>0.96153846153846156</v>
          </cell>
          <cell r="Q7">
            <v>0</v>
          </cell>
          <cell r="R7">
            <v>0</v>
          </cell>
          <cell r="S7">
            <v>3.8461538461538463</v>
          </cell>
          <cell r="T7">
            <v>0</v>
          </cell>
        </row>
        <row r="8">
          <cell r="B8">
            <v>110</v>
          </cell>
          <cell r="C8">
            <v>4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2</v>
          </cell>
          <cell r="J8">
            <v>0</v>
          </cell>
          <cell r="K8">
            <v>1</v>
          </cell>
          <cell r="L8">
            <v>6.3636363636363633</v>
          </cell>
          <cell r="M8">
            <v>3.8461538461538463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1.9230769230769231</v>
          </cell>
          <cell r="T8">
            <v>0</v>
          </cell>
        </row>
        <row r="9">
          <cell r="B9">
            <v>125</v>
          </cell>
          <cell r="C9">
            <v>1</v>
          </cell>
          <cell r="D9">
            <v>1</v>
          </cell>
          <cell r="E9">
            <v>0</v>
          </cell>
          <cell r="F9">
            <v>0</v>
          </cell>
          <cell r="G9">
            <v>1</v>
          </cell>
          <cell r="H9">
            <v>0</v>
          </cell>
          <cell r="I9">
            <v>3</v>
          </cell>
          <cell r="J9">
            <v>0</v>
          </cell>
          <cell r="K9">
            <v>0</v>
          </cell>
          <cell r="L9">
            <v>4.8</v>
          </cell>
          <cell r="M9">
            <v>0.96153846153846156</v>
          </cell>
          <cell r="N9">
            <v>0.96153846153846156</v>
          </cell>
          <cell r="O9">
            <v>0</v>
          </cell>
          <cell r="P9">
            <v>0</v>
          </cell>
          <cell r="Q9">
            <v>0.96153846153846156</v>
          </cell>
          <cell r="R9">
            <v>0</v>
          </cell>
          <cell r="S9">
            <v>2.8846153846153846</v>
          </cell>
          <cell r="T9">
            <v>0</v>
          </cell>
        </row>
      </sheetData>
      <sheetData sheetId="2">
        <row r="4">
          <cell r="B4">
            <v>107</v>
          </cell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0.93457943925233633</v>
          </cell>
          <cell r="M4">
            <v>0.93457943925233633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</row>
        <row r="5">
          <cell r="B5">
            <v>110</v>
          </cell>
          <cell r="C5">
            <v>5</v>
          </cell>
          <cell r="D5">
            <v>0</v>
          </cell>
          <cell r="E5">
            <v>0</v>
          </cell>
          <cell r="F5">
            <v>1</v>
          </cell>
          <cell r="G5">
            <v>4</v>
          </cell>
          <cell r="H5">
            <v>0</v>
          </cell>
          <cell r="I5">
            <v>2</v>
          </cell>
          <cell r="J5">
            <v>0</v>
          </cell>
          <cell r="K5">
            <v>0</v>
          </cell>
          <cell r="L5">
            <v>10.909090909090908</v>
          </cell>
          <cell r="M5">
            <v>4.6728971962616823</v>
          </cell>
          <cell r="N5">
            <v>0</v>
          </cell>
          <cell r="O5">
            <v>0</v>
          </cell>
          <cell r="P5">
            <v>0.93457943925233633</v>
          </cell>
          <cell r="Q5">
            <v>3.7383177570093453</v>
          </cell>
          <cell r="R5">
            <v>0</v>
          </cell>
          <cell r="S5">
            <v>1.8691588785046727</v>
          </cell>
          <cell r="T5">
            <v>0</v>
          </cell>
        </row>
        <row r="7">
          <cell r="B7">
            <v>102</v>
          </cell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1</v>
          </cell>
          <cell r="J7">
            <v>0</v>
          </cell>
          <cell r="K7">
            <v>0</v>
          </cell>
          <cell r="L7">
            <v>1.9607843137254901</v>
          </cell>
          <cell r="M7">
            <v>0.93457943925233633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0.93457943925233633</v>
          </cell>
          <cell r="T7">
            <v>0</v>
          </cell>
        </row>
        <row r="8">
          <cell r="B8">
            <v>102</v>
          </cell>
          <cell r="C8">
            <v>4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1</v>
          </cell>
          <cell r="J8">
            <v>0</v>
          </cell>
          <cell r="K8">
            <v>0</v>
          </cell>
          <cell r="L8">
            <v>4.9019607843137258</v>
          </cell>
          <cell r="M8">
            <v>3.7383177570093453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0.93457943925233633</v>
          </cell>
          <cell r="T8">
            <v>0</v>
          </cell>
        </row>
        <row r="9">
          <cell r="B9">
            <v>108</v>
          </cell>
          <cell r="C9">
            <v>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1.8518518518518516</v>
          </cell>
          <cell r="M9">
            <v>1.8691588785046727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</row>
      </sheetData>
      <sheetData sheetId="3">
        <row r="4">
          <cell r="B4">
            <v>111</v>
          </cell>
          <cell r="C4">
            <v>2</v>
          </cell>
          <cell r="D4">
            <v>0</v>
          </cell>
          <cell r="E4">
            <v>0</v>
          </cell>
          <cell r="F4">
            <v>1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2.7027027027027026</v>
          </cell>
          <cell r="M4">
            <v>1.8018018018018018</v>
          </cell>
          <cell r="N4">
            <v>0</v>
          </cell>
          <cell r="O4">
            <v>0</v>
          </cell>
          <cell r="P4">
            <v>0.90090090090090091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</row>
        <row r="5">
          <cell r="B5">
            <v>107</v>
          </cell>
          <cell r="C5">
            <v>4</v>
          </cell>
          <cell r="D5">
            <v>1</v>
          </cell>
          <cell r="E5">
            <v>0</v>
          </cell>
          <cell r="F5">
            <v>0</v>
          </cell>
          <cell r="G5">
            <v>2</v>
          </cell>
          <cell r="H5">
            <v>0</v>
          </cell>
          <cell r="I5">
            <v>6</v>
          </cell>
          <cell r="J5">
            <v>0</v>
          </cell>
          <cell r="K5">
            <v>0</v>
          </cell>
          <cell r="L5">
            <v>12.149532710280374</v>
          </cell>
          <cell r="M5">
            <v>3.6036036036036037</v>
          </cell>
          <cell r="N5">
            <v>0.90090090090090091</v>
          </cell>
          <cell r="O5">
            <v>0</v>
          </cell>
          <cell r="P5">
            <v>0</v>
          </cell>
          <cell r="Q5">
            <v>1.8018018018018018</v>
          </cell>
          <cell r="R5">
            <v>0</v>
          </cell>
          <cell r="S5">
            <v>5.4054054054054053</v>
          </cell>
          <cell r="T5">
            <v>0</v>
          </cell>
        </row>
        <row r="7">
          <cell r="B7">
            <v>105</v>
          </cell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4</v>
          </cell>
          <cell r="J7">
            <v>0</v>
          </cell>
          <cell r="K7">
            <v>0</v>
          </cell>
          <cell r="L7">
            <v>4.7619047619047619</v>
          </cell>
          <cell r="M7">
            <v>0.90090090090090091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3.6036036036036037</v>
          </cell>
          <cell r="T7">
            <v>0</v>
          </cell>
        </row>
        <row r="8">
          <cell r="B8">
            <v>103</v>
          </cell>
          <cell r="C8">
            <v>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4</v>
          </cell>
          <cell r="J8">
            <v>0</v>
          </cell>
          <cell r="K8">
            <v>0</v>
          </cell>
          <cell r="L8">
            <v>4.8543689320388346</v>
          </cell>
          <cell r="M8">
            <v>0.90090090090090091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3.6036036036036037</v>
          </cell>
          <cell r="T8">
            <v>0</v>
          </cell>
        </row>
        <row r="9">
          <cell r="B9">
            <v>106</v>
          </cell>
          <cell r="C9">
            <v>3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5</v>
          </cell>
          <cell r="J9">
            <v>0</v>
          </cell>
          <cell r="K9">
            <v>0</v>
          </cell>
          <cell r="L9">
            <v>7.5471698113207548</v>
          </cell>
          <cell r="M9">
            <v>2.7027027027027026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4.5045045045045047</v>
          </cell>
          <cell r="T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2"/>
  <sheetViews>
    <sheetView workbookViewId="0">
      <selection activeCell="M12" sqref="M12"/>
    </sheetView>
  </sheetViews>
  <sheetFormatPr defaultColWidth="9" defaultRowHeight="13.5"/>
  <cols>
    <col min="1" max="1" width="2.6640625" customWidth="1"/>
    <col min="2" max="2" width="14.1328125" style="1" customWidth="1"/>
    <col min="3" max="3" width="9" style="1"/>
    <col min="4" max="5" width="12.59765625" style="1"/>
    <col min="6" max="6" width="7.1328125" style="1" customWidth="1"/>
    <col min="8" max="8" width="14.1328125" style="1" customWidth="1"/>
    <col min="9" max="9" width="9" style="1"/>
    <col min="10" max="10" width="11.59765625" style="1" customWidth="1"/>
    <col min="11" max="11" width="12.59765625" style="1"/>
  </cols>
  <sheetData>
    <row r="2" spans="2:11">
      <c r="B2" s="52"/>
      <c r="C2" s="52"/>
      <c r="D2" s="52"/>
      <c r="E2" s="52"/>
      <c r="F2" s="52"/>
      <c r="H2" s="52"/>
      <c r="I2" s="52"/>
      <c r="J2" s="52"/>
      <c r="K2" s="52"/>
    </row>
    <row r="3" spans="2:11" ht="13.9" thickBot="1">
      <c r="B3" s="52"/>
      <c r="C3" s="52"/>
      <c r="D3" s="52"/>
      <c r="E3" s="52"/>
      <c r="F3" s="52"/>
      <c r="H3" s="52"/>
      <c r="I3" s="52"/>
      <c r="J3" s="52"/>
      <c r="K3" s="52"/>
    </row>
    <row r="4" spans="2:11" ht="25.15">
      <c r="B4" s="280" t="s">
        <v>0</v>
      </c>
      <c r="C4" s="281"/>
      <c r="D4" s="281"/>
      <c r="E4" s="282"/>
      <c r="F4" s="52"/>
      <c r="H4" s="280" t="s">
        <v>1</v>
      </c>
      <c r="I4" s="281"/>
      <c r="J4" s="281"/>
      <c r="K4" s="282"/>
    </row>
    <row r="5" spans="2:11" ht="26" customHeight="1">
      <c r="B5" s="79"/>
      <c r="C5" s="52" t="s">
        <v>2</v>
      </c>
      <c r="D5" s="52" t="s">
        <v>3</v>
      </c>
      <c r="E5" s="53" t="s">
        <v>4</v>
      </c>
      <c r="F5" s="52"/>
      <c r="H5" s="79"/>
      <c r="I5" s="52" t="s">
        <v>2</v>
      </c>
      <c r="J5" s="1" t="s">
        <v>3</v>
      </c>
      <c r="K5" s="12" t="s">
        <v>4</v>
      </c>
    </row>
    <row r="6" spans="2:11" ht="26" customHeight="1">
      <c r="B6" s="276" t="s">
        <v>276</v>
      </c>
      <c r="C6" s="35">
        <v>910000</v>
      </c>
      <c r="D6" s="35">
        <f>AVERAGE(C6:C8)</f>
        <v>780333.33333333337</v>
      </c>
      <c r="E6" s="91">
        <f>C6/$D$6</f>
        <v>1.1661683041435285</v>
      </c>
      <c r="F6" s="52"/>
      <c r="H6" s="278" t="s">
        <v>5</v>
      </c>
      <c r="I6" s="35">
        <v>723000</v>
      </c>
      <c r="J6" s="35">
        <f>AVERAGE(I6:I8)</f>
        <v>804333.33333333337</v>
      </c>
      <c r="K6" s="91">
        <f>I6/$J$6</f>
        <v>0.89888106092001652</v>
      </c>
    </row>
    <row r="7" spans="2:11" ht="26" customHeight="1">
      <c r="B7" s="278"/>
      <c r="C7" s="35">
        <v>678000</v>
      </c>
      <c r="D7" s="35"/>
      <c r="E7" s="91">
        <f>C7/$D$6</f>
        <v>0.86885946176847495</v>
      </c>
      <c r="F7" s="88"/>
      <c r="H7" s="278"/>
      <c r="I7" s="35">
        <v>840000</v>
      </c>
      <c r="J7" s="35"/>
      <c r="K7" s="91">
        <f t="shared" ref="K7:K17" si="0">I7/$J$6</f>
        <v>1.0443431413178614</v>
      </c>
    </row>
    <row r="8" spans="2:11" ht="26" customHeight="1">
      <c r="B8" s="278"/>
      <c r="C8" s="35">
        <v>753000</v>
      </c>
      <c r="D8" s="35"/>
      <c r="E8" s="91">
        <f>C8/$D$6</f>
        <v>0.96497223408799648</v>
      </c>
      <c r="F8" s="52"/>
      <c r="H8" s="278"/>
      <c r="I8" s="35">
        <v>850000</v>
      </c>
      <c r="J8" s="35"/>
      <c r="K8" s="91">
        <f t="shared" si="0"/>
        <v>1.0567757977621217</v>
      </c>
    </row>
    <row r="9" spans="2:11" ht="26" customHeight="1">
      <c r="B9" s="283" t="s">
        <v>277</v>
      </c>
      <c r="C9" s="35">
        <v>741000</v>
      </c>
      <c r="D9" s="35"/>
      <c r="E9" s="91">
        <f t="shared" ref="E9:E17" si="1">C9/$D$6</f>
        <v>0.9495941905168731</v>
      </c>
      <c r="F9" s="52"/>
      <c r="H9" s="284" t="s">
        <v>280</v>
      </c>
      <c r="I9" s="35">
        <v>651000</v>
      </c>
      <c r="J9" s="35"/>
      <c r="K9" s="91">
        <f t="shared" si="0"/>
        <v>0.80936593452134264</v>
      </c>
    </row>
    <row r="10" spans="2:11" ht="26" customHeight="1">
      <c r="B10" s="278"/>
      <c r="C10" s="35">
        <v>753000</v>
      </c>
      <c r="D10" s="35"/>
      <c r="E10" s="91">
        <f t="shared" si="1"/>
        <v>0.96497223408799648</v>
      </c>
      <c r="F10" s="52"/>
      <c r="H10" s="284"/>
      <c r="I10" s="35">
        <v>885000</v>
      </c>
      <c r="J10" s="35"/>
      <c r="K10" s="91">
        <f t="shared" si="0"/>
        <v>1.1002900953170327</v>
      </c>
    </row>
    <row r="11" spans="2:11" ht="26" customHeight="1">
      <c r="B11" s="278"/>
      <c r="C11" s="35">
        <v>771000</v>
      </c>
      <c r="D11" s="35"/>
      <c r="E11" s="91">
        <f t="shared" si="1"/>
        <v>0.98803929944468172</v>
      </c>
      <c r="F11" s="52"/>
      <c r="H11" s="284"/>
      <c r="I11" s="35">
        <v>792000</v>
      </c>
      <c r="J11" s="35"/>
      <c r="K11" s="91">
        <f t="shared" si="0"/>
        <v>0.98466639038541226</v>
      </c>
    </row>
    <row r="12" spans="2:11" ht="26" customHeight="1">
      <c r="B12" s="276" t="s">
        <v>278</v>
      </c>
      <c r="C12" s="35">
        <v>2080000</v>
      </c>
      <c r="D12" s="35"/>
      <c r="E12" s="91">
        <f>C12/$D$6</f>
        <v>2.6655275523280646</v>
      </c>
      <c r="F12" s="52"/>
      <c r="H12" s="278" t="s">
        <v>6</v>
      </c>
      <c r="I12" s="35">
        <v>1810000</v>
      </c>
      <c r="J12" s="35"/>
      <c r="K12" s="91">
        <f t="shared" si="0"/>
        <v>2.2503108164111065</v>
      </c>
    </row>
    <row r="13" spans="2:11" ht="26" customHeight="1">
      <c r="B13" s="278"/>
      <c r="C13" s="35">
        <v>2600000</v>
      </c>
      <c r="D13" s="35"/>
      <c r="E13" s="91">
        <f>C13/$D$6</f>
        <v>3.3319094404100809</v>
      </c>
      <c r="F13" s="52"/>
      <c r="H13" s="278"/>
      <c r="I13" s="35">
        <v>1500000</v>
      </c>
      <c r="J13" s="35"/>
      <c r="K13" s="91">
        <f t="shared" si="0"/>
        <v>1.8648984666390385</v>
      </c>
    </row>
    <row r="14" spans="2:11" ht="26" customHeight="1">
      <c r="B14" s="278"/>
      <c r="C14" s="35">
        <v>2530000</v>
      </c>
      <c r="D14" s="35"/>
      <c r="E14" s="91">
        <f t="shared" si="1"/>
        <v>3.242204186245194</v>
      </c>
      <c r="F14" s="52"/>
      <c r="H14" s="278"/>
      <c r="I14" s="35">
        <v>1680000</v>
      </c>
      <c r="J14" s="35"/>
      <c r="K14" s="91">
        <f t="shared" si="0"/>
        <v>2.0886862826357229</v>
      </c>
    </row>
    <row r="15" spans="2:11" ht="26" customHeight="1">
      <c r="B15" s="276" t="s">
        <v>279</v>
      </c>
      <c r="C15" s="35">
        <v>1850000</v>
      </c>
      <c r="D15" s="35"/>
      <c r="E15" s="91">
        <f t="shared" si="1"/>
        <v>2.3707817172148653</v>
      </c>
      <c r="F15" s="52"/>
      <c r="H15" s="276" t="s">
        <v>281</v>
      </c>
      <c r="I15" s="35">
        <v>2070000</v>
      </c>
      <c r="J15" s="35"/>
      <c r="K15" s="91">
        <f t="shared" si="0"/>
        <v>2.573559883961873</v>
      </c>
    </row>
    <row r="16" spans="2:11" ht="26" customHeight="1">
      <c r="B16" s="278"/>
      <c r="C16" s="35">
        <v>1560000</v>
      </c>
      <c r="D16" s="35"/>
      <c r="E16" s="91">
        <f t="shared" si="1"/>
        <v>1.9991456642460486</v>
      </c>
      <c r="F16" s="52"/>
      <c r="H16" s="276"/>
      <c r="I16" s="35">
        <v>2270000</v>
      </c>
      <c r="J16" s="35"/>
      <c r="K16" s="91">
        <f t="shared" si="0"/>
        <v>2.8222130128470782</v>
      </c>
    </row>
    <row r="17" spans="2:11" ht="26" customHeight="1" thickBot="1">
      <c r="B17" s="279"/>
      <c r="C17" s="92">
        <v>2010000</v>
      </c>
      <c r="D17" s="92"/>
      <c r="E17" s="93">
        <f t="shared" si="1"/>
        <v>2.5758222981631782</v>
      </c>
      <c r="F17" s="52"/>
      <c r="H17" s="277"/>
      <c r="I17" s="94">
        <v>1960000</v>
      </c>
      <c r="J17" s="94"/>
      <c r="K17" s="93">
        <f t="shared" si="0"/>
        <v>2.4368006630750103</v>
      </c>
    </row>
    <row r="18" spans="2:11">
      <c r="B18" s="52"/>
      <c r="C18" s="52"/>
      <c r="D18" s="52"/>
      <c r="E18" s="52"/>
      <c r="F18" s="52"/>
      <c r="H18" s="52"/>
      <c r="I18" s="52"/>
      <c r="J18" s="52"/>
      <c r="K18" s="52"/>
    </row>
    <row r="19" spans="2:11">
      <c r="F19" s="52"/>
      <c r="H19" s="52"/>
      <c r="I19" s="52"/>
      <c r="J19" s="52"/>
      <c r="K19" s="52"/>
    </row>
    <row r="20" spans="2:11">
      <c r="F20" s="52"/>
      <c r="H20" s="52"/>
      <c r="I20" s="52"/>
      <c r="J20" s="52"/>
      <c r="K20" s="52"/>
    </row>
    <row r="21" spans="2:11">
      <c r="C21"/>
      <c r="D21"/>
      <c r="E21"/>
      <c r="F21" s="52"/>
      <c r="H21" s="52"/>
      <c r="I21" s="52"/>
      <c r="J21" s="52"/>
      <c r="K21" s="52"/>
    </row>
    <row r="22" spans="2:11">
      <c r="B22" s="52"/>
      <c r="C22"/>
      <c r="D22"/>
      <c r="E22"/>
      <c r="F22" s="52"/>
      <c r="H22" s="52"/>
      <c r="I22" s="52"/>
      <c r="J22" s="52"/>
      <c r="K22" s="52"/>
    </row>
    <row r="23" spans="2:11">
      <c r="B23" s="52"/>
      <c r="C23"/>
      <c r="D23"/>
      <c r="E23"/>
      <c r="F23" s="52"/>
      <c r="H23" s="52"/>
      <c r="I23" s="52"/>
      <c r="J23" s="52"/>
      <c r="K23" s="52"/>
    </row>
    <row r="24" spans="2:11">
      <c r="B24" s="52"/>
      <c r="C24"/>
      <c r="D24"/>
      <c r="E24"/>
      <c r="F24" s="52"/>
      <c r="H24" s="52"/>
      <c r="I24" s="52"/>
      <c r="J24" s="52"/>
      <c r="K24" s="52"/>
    </row>
    <row r="25" spans="2:11">
      <c r="B25" s="52"/>
      <c r="C25"/>
      <c r="D25"/>
      <c r="E25"/>
      <c r="F25" s="52"/>
      <c r="H25" s="52"/>
      <c r="I25" s="52"/>
      <c r="J25" s="52"/>
      <c r="K25" s="52"/>
    </row>
    <row r="26" spans="2:11">
      <c r="B26" s="52"/>
      <c r="C26"/>
      <c r="D26"/>
      <c r="E26"/>
      <c r="F26" s="52"/>
      <c r="H26" s="52"/>
      <c r="I26" s="52"/>
      <c r="J26" s="52"/>
      <c r="K26" s="52"/>
    </row>
    <row r="27" spans="2:11">
      <c r="B27" s="52"/>
      <c r="C27" s="52"/>
      <c r="D27" s="52"/>
      <c r="E27" s="52"/>
      <c r="F27" s="52"/>
      <c r="H27" s="52"/>
      <c r="I27" s="52"/>
      <c r="J27" s="52"/>
      <c r="K27" s="52"/>
    </row>
    <row r="28" spans="2:11">
      <c r="B28" s="52"/>
      <c r="C28" s="52"/>
      <c r="D28" s="52"/>
      <c r="E28" s="52"/>
      <c r="F28" s="52"/>
      <c r="H28" s="52"/>
      <c r="I28" s="52"/>
      <c r="J28" s="52"/>
      <c r="K28" s="52"/>
    </row>
    <row r="29" spans="2:11">
      <c r="B29" s="52"/>
      <c r="C29" s="52"/>
      <c r="D29" s="52"/>
      <c r="E29" s="52"/>
      <c r="F29" s="52"/>
      <c r="H29" s="52"/>
      <c r="I29" s="52"/>
      <c r="J29" s="52"/>
      <c r="K29" s="52"/>
    </row>
    <row r="30" spans="2:11">
      <c r="B30" s="52"/>
      <c r="C30" s="52"/>
      <c r="D30" s="52"/>
      <c r="E30" s="52"/>
      <c r="F30" s="52"/>
      <c r="H30" s="52"/>
      <c r="I30" s="52"/>
      <c r="J30" s="52"/>
      <c r="K30" s="52"/>
    </row>
    <row r="31" spans="2:11">
      <c r="B31" s="52"/>
      <c r="C31" s="52"/>
      <c r="D31" s="52"/>
      <c r="E31" s="52"/>
      <c r="F31" s="52"/>
      <c r="H31" s="52"/>
      <c r="I31" s="52"/>
      <c r="J31" s="52"/>
      <c r="K31" s="52"/>
    </row>
    <row r="32" spans="2:11">
      <c r="B32" s="52"/>
      <c r="C32" s="52"/>
      <c r="D32" s="52"/>
      <c r="E32" s="52"/>
      <c r="F32" s="52"/>
      <c r="H32" s="52"/>
      <c r="I32" s="52"/>
      <c r="J32" s="52"/>
      <c r="K32" s="52"/>
    </row>
    <row r="33" spans="2:11">
      <c r="B33" s="52"/>
      <c r="C33" s="52"/>
      <c r="D33" s="52"/>
      <c r="E33" s="52"/>
      <c r="F33" s="52"/>
      <c r="H33" s="52"/>
      <c r="I33" s="52"/>
      <c r="J33" s="52"/>
      <c r="K33" s="52"/>
    </row>
    <row r="34" spans="2:11">
      <c r="B34" s="52"/>
      <c r="C34" s="52"/>
      <c r="D34" s="52"/>
      <c r="E34" s="52"/>
      <c r="F34" s="52"/>
      <c r="H34" s="52"/>
      <c r="I34" s="52"/>
      <c r="J34" s="52"/>
      <c r="K34" s="52"/>
    </row>
    <row r="35" spans="2:11">
      <c r="B35" s="52"/>
      <c r="C35" s="52"/>
      <c r="D35" s="52"/>
      <c r="E35" s="52"/>
      <c r="F35" s="52"/>
      <c r="H35" s="52"/>
      <c r="I35" s="52"/>
      <c r="J35" s="52"/>
      <c r="K35" s="52"/>
    </row>
    <row r="36" spans="2:11">
      <c r="B36" s="52"/>
      <c r="C36" s="52"/>
      <c r="D36" s="52"/>
      <c r="E36" s="52"/>
      <c r="F36" s="52"/>
      <c r="H36" s="52"/>
      <c r="I36" s="52"/>
      <c r="J36" s="52"/>
      <c r="K36" s="52"/>
    </row>
    <row r="37" spans="2:11">
      <c r="B37" s="52"/>
      <c r="C37" s="52"/>
      <c r="D37" s="52"/>
      <c r="E37" s="52"/>
      <c r="F37" s="52"/>
      <c r="H37" s="52"/>
      <c r="I37" s="52"/>
      <c r="J37" s="52"/>
      <c r="K37" s="52"/>
    </row>
    <row r="38" spans="2:11">
      <c r="B38" s="52"/>
      <c r="C38" s="52"/>
      <c r="D38" s="52"/>
      <c r="E38" s="52"/>
      <c r="F38" s="52"/>
      <c r="H38" s="52"/>
      <c r="I38" s="52"/>
      <c r="J38" s="52"/>
      <c r="K38" s="52"/>
    </row>
    <row r="39" spans="2:11">
      <c r="H39" s="52"/>
      <c r="I39" s="52"/>
      <c r="J39" s="52"/>
      <c r="K39" s="52"/>
    </row>
    <row r="40" spans="2:11">
      <c r="H40" s="52"/>
      <c r="I40" s="52"/>
      <c r="J40" s="52"/>
      <c r="K40" s="52"/>
    </row>
    <row r="41" spans="2:11">
      <c r="H41" s="52"/>
      <c r="I41" s="52"/>
      <c r="J41" s="52"/>
      <c r="K41" s="52"/>
    </row>
    <row r="42" spans="2:11">
      <c r="H42" s="52"/>
      <c r="I42" s="52"/>
      <c r="J42" s="52"/>
      <c r="K42" s="52"/>
    </row>
  </sheetData>
  <mergeCells count="10">
    <mergeCell ref="H15:H17"/>
    <mergeCell ref="B15:B17"/>
    <mergeCell ref="B4:E4"/>
    <mergeCell ref="H4:K4"/>
    <mergeCell ref="B6:B8"/>
    <mergeCell ref="B9:B11"/>
    <mergeCell ref="B12:B14"/>
    <mergeCell ref="H6:H8"/>
    <mergeCell ref="H9:H11"/>
    <mergeCell ref="H12:H14"/>
  </mergeCells>
  <phoneticPr fontId="16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P58"/>
  <sheetViews>
    <sheetView zoomScale="70" zoomScaleNormal="70" workbookViewId="0">
      <selection activeCell="T13" sqref="T13"/>
    </sheetView>
  </sheetViews>
  <sheetFormatPr defaultColWidth="9" defaultRowHeight="13.5"/>
  <cols>
    <col min="1" max="1" width="3.265625" customWidth="1"/>
    <col min="2" max="2" width="11.46484375" customWidth="1"/>
    <col min="10" max="10" width="11.3984375" style="1" customWidth="1"/>
    <col min="11" max="16" width="11.73046875" style="1" customWidth="1"/>
  </cols>
  <sheetData>
    <row r="1" spans="2:16" ht="20" customHeight="1"/>
    <row r="2" spans="2:16" ht="28.05" customHeight="1">
      <c r="B2" s="296" t="s">
        <v>42</v>
      </c>
      <c r="C2" s="297"/>
      <c r="D2" s="297"/>
      <c r="E2" s="297"/>
      <c r="F2" s="297"/>
      <c r="G2" s="298"/>
      <c r="J2" s="296" t="s">
        <v>45</v>
      </c>
      <c r="K2" s="297"/>
      <c r="L2" s="297"/>
      <c r="M2" s="297"/>
      <c r="N2" s="297"/>
      <c r="O2" s="298"/>
      <c r="P2" s="40"/>
    </row>
    <row r="3" spans="2:16" ht="28.05" customHeight="1">
      <c r="B3" s="31"/>
      <c r="C3" s="287" t="s">
        <v>55</v>
      </c>
      <c r="D3" s="287"/>
      <c r="E3" s="287"/>
      <c r="F3" s="287"/>
      <c r="G3" s="33"/>
      <c r="J3" s="31"/>
      <c r="K3" s="287" t="s">
        <v>37</v>
      </c>
      <c r="L3" s="287"/>
      <c r="M3" s="287"/>
      <c r="N3" s="32"/>
      <c r="O3" s="33"/>
      <c r="P3" s="40"/>
    </row>
    <row r="4" spans="2:16" ht="20" customHeight="1">
      <c r="B4" s="17" t="s">
        <v>8</v>
      </c>
      <c r="C4" s="1">
        <v>1</v>
      </c>
      <c r="D4" s="1">
        <v>2</v>
      </c>
      <c r="E4" s="1">
        <v>3</v>
      </c>
      <c r="F4" s="1">
        <v>4</v>
      </c>
      <c r="G4" s="12" t="s">
        <v>3</v>
      </c>
      <c r="J4" s="17" t="s">
        <v>8</v>
      </c>
      <c r="K4" s="1">
        <v>1</v>
      </c>
      <c r="L4" s="1">
        <v>2</v>
      </c>
      <c r="M4" s="1">
        <v>3</v>
      </c>
      <c r="N4" s="1" t="s">
        <v>3</v>
      </c>
      <c r="O4" s="12" t="s">
        <v>38</v>
      </c>
    </row>
    <row r="5" spans="2:16" ht="20" customHeight="1">
      <c r="B5" s="17" t="s">
        <v>51</v>
      </c>
      <c r="C5" s="1">
        <v>4</v>
      </c>
      <c r="D5" s="1">
        <v>7</v>
      </c>
      <c r="E5" s="1">
        <v>5</v>
      </c>
      <c r="F5" s="1">
        <v>5</v>
      </c>
      <c r="G5" s="12">
        <f>AVERAGE(C5:F5)</f>
        <v>5.25</v>
      </c>
      <c r="J5" s="17" t="s">
        <v>51</v>
      </c>
      <c r="K5" s="1">
        <v>3.9563819999999996E-3</v>
      </c>
      <c r="L5" s="1">
        <v>3.8542761999999999E-3</v>
      </c>
      <c r="M5" s="1">
        <v>2.8608000000000001E-3</v>
      </c>
      <c r="N5" s="1">
        <f>AVERAGE(K5:M5)</f>
        <v>3.5571527333333299E-3</v>
      </c>
      <c r="O5" s="12">
        <f>N5*100</f>
        <v>0.35571527333333303</v>
      </c>
    </row>
    <row r="6" spans="2:16" ht="20" customHeight="1">
      <c r="B6" s="17"/>
      <c r="C6" s="1">
        <v>4</v>
      </c>
      <c r="D6" s="1">
        <v>5</v>
      </c>
      <c r="E6" s="1">
        <v>6</v>
      </c>
      <c r="F6" s="1">
        <v>6</v>
      </c>
      <c r="G6" s="12">
        <f t="shared" ref="G6:G15" si="0">AVERAGE(C6:F6)</f>
        <v>5.25</v>
      </c>
      <c r="J6" s="17"/>
      <c r="K6" s="1">
        <v>2.553268E-3</v>
      </c>
      <c r="L6" s="1">
        <v>2.5798599999999998E-3</v>
      </c>
      <c r="M6" s="1">
        <v>2.0705099999999998E-3</v>
      </c>
      <c r="N6" s="1">
        <f>AVERAGE(K6:M6)</f>
        <v>2.40121266666667E-3</v>
      </c>
      <c r="O6" s="12">
        <f>N6*100</f>
        <v>0.240121266666667</v>
      </c>
    </row>
    <row r="7" spans="2:16" ht="20" customHeight="1">
      <c r="B7" s="17"/>
      <c r="C7" s="1">
        <v>5</v>
      </c>
      <c r="D7" s="1">
        <v>7</v>
      </c>
      <c r="E7" s="1">
        <v>6</v>
      </c>
      <c r="F7" s="1">
        <v>8</v>
      </c>
      <c r="G7" s="12">
        <f t="shared" si="0"/>
        <v>6.5</v>
      </c>
      <c r="J7" s="17"/>
      <c r="K7" s="1">
        <v>2.7258600000000001E-3</v>
      </c>
      <c r="L7" s="1">
        <v>2.7490794999999999E-3</v>
      </c>
      <c r="M7" s="1">
        <v>2.7902038000000001E-3</v>
      </c>
      <c r="N7" s="1">
        <f>AVERAGE(K7:M7)</f>
        <v>2.7550477666666699E-3</v>
      </c>
      <c r="O7" s="12">
        <f>N7*100</f>
        <v>0.27550477666666701</v>
      </c>
    </row>
    <row r="8" spans="2:16" ht="20" customHeight="1">
      <c r="B8" s="17"/>
      <c r="C8" s="1">
        <v>3</v>
      </c>
      <c r="D8" s="1">
        <v>4</v>
      </c>
      <c r="E8" s="1">
        <v>2</v>
      </c>
      <c r="F8" s="1">
        <v>6</v>
      </c>
      <c r="G8" s="12">
        <f t="shared" si="0"/>
        <v>3.75</v>
      </c>
      <c r="J8" s="17"/>
      <c r="K8" s="1">
        <v>2.9527059999999998E-3</v>
      </c>
      <c r="L8" s="1">
        <v>2.9152169999999999E-3</v>
      </c>
      <c r="M8" s="1">
        <v>2.8433239999999999E-3</v>
      </c>
      <c r="N8" s="1">
        <f>AVERAGE(K8:M8)</f>
        <v>2.9037490000000002E-3</v>
      </c>
      <c r="O8" s="12">
        <f>N8*100</f>
        <v>0.29037489999999999</v>
      </c>
    </row>
    <row r="9" spans="2:16" ht="20" customHeight="1">
      <c r="B9" s="17"/>
      <c r="C9" s="1">
        <v>5</v>
      </c>
      <c r="D9" s="1">
        <v>6</v>
      </c>
      <c r="E9" s="1">
        <v>6</v>
      </c>
      <c r="F9" s="1">
        <v>5</v>
      </c>
      <c r="G9" s="12">
        <f t="shared" si="0"/>
        <v>5.5</v>
      </c>
      <c r="J9" s="17"/>
      <c r="K9" s="1">
        <v>3.3655999999999998E-3</v>
      </c>
      <c r="L9" s="1">
        <v>3.6239100000000002E-3</v>
      </c>
      <c r="M9" s="1">
        <v>2.8731E-3</v>
      </c>
      <c r="N9" s="1">
        <f>AVERAGE(K9:M9)</f>
        <v>3.28753666666667E-3</v>
      </c>
      <c r="O9" s="12">
        <f>N9*100</f>
        <v>0.328753666666667</v>
      </c>
    </row>
    <row r="10" spans="2:16" ht="20" customHeight="1">
      <c r="B10" s="17"/>
      <c r="C10" s="1"/>
      <c r="D10" s="1"/>
      <c r="E10" s="1"/>
      <c r="F10" s="1"/>
      <c r="G10" s="12"/>
      <c r="J10" s="17"/>
      <c r="O10" s="12"/>
    </row>
    <row r="11" spans="2:16" ht="20" customHeight="1">
      <c r="B11" s="17" t="s">
        <v>52</v>
      </c>
      <c r="C11" s="1">
        <v>5</v>
      </c>
      <c r="D11" s="1">
        <v>6</v>
      </c>
      <c r="E11" s="1">
        <v>6</v>
      </c>
      <c r="F11" s="1">
        <v>6</v>
      </c>
      <c r="G11" s="12">
        <f t="shared" si="0"/>
        <v>5.75</v>
      </c>
      <c r="J11" s="17" t="s">
        <v>52</v>
      </c>
      <c r="K11" s="1">
        <v>2.6904899999999998E-3</v>
      </c>
      <c r="L11" s="1">
        <v>2.0674600000000001E-3</v>
      </c>
      <c r="M11" s="1">
        <v>1.64948E-3</v>
      </c>
      <c r="N11" s="1">
        <f>AVERAGE(K11:M11)</f>
        <v>2.1358100000000001E-3</v>
      </c>
      <c r="O11" s="12">
        <f>N11*100</f>
        <v>0.21358099999999999</v>
      </c>
    </row>
    <row r="12" spans="2:16" ht="20" customHeight="1">
      <c r="B12" s="17"/>
      <c r="C12" s="1">
        <v>4</v>
      </c>
      <c r="D12" s="1">
        <v>3</v>
      </c>
      <c r="E12" s="1">
        <v>2</v>
      </c>
      <c r="F12" s="1">
        <v>4</v>
      </c>
      <c r="G12" s="12">
        <f t="shared" si="0"/>
        <v>3.25</v>
      </c>
      <c r="J12" s="17"/>
      <c r="K12" s="1">
        <v>2.4359899999999999E-3</v>
      </c>
      <c r="L12" s="1">
        <v>2.7202699999999999E-3</v>
      </c>
      <c r="M12" s="1">
        <v>2.9635099999999999E-3</v>
      </c>
      <c r="N12" s="1">
        <f>AVERAGE(K12:M12)</f>
        <v>2.70659E-3</v>
      </c>
      <c r="O12" s="12">
        <f>N12*100</f>
        <v>0.27065899999999998</v>
      </c>
    </row>
    <row r="13" spans="2:16" ht="20" customHeight="1">
      <c r="B13" s="17"/>
      <c r="C13" s="1">
        <v>7</v>
      </c>
      <c r="D13" s="1">
        <v>9</v>
      </c>
      <c r="E13" s="1">
        <v>3</v>
      </c>
      <c r="F13" s="1">
        <v>7</v>
      </c>
      <c r="G13" s="12">
        <f t="shared" si="0"/>
        <v>6.5</v>
      </c>
      <c r="J13" s="17"/>
      <c r="K13" s="1">
        <v>2.6848699999999998E-3</v>
      </c>
      <c r="L13" s="1">
        <v>2.86184E-3</v>
      </c>
      <c r="M13" s="1">
        <v>2.94386E-3</v>
      </c>
      <c r="N13" s="1">
        <f>AVERAGE(K13:M13)</f>
        <v>2.8301899999999998E-3</v>
      </c>
      <c r="O13" s="12">
        <f>N13*100</f>
        <v>0.28301900000000002</v>
      </c>
    </row>
    <row r="14" spans="2:16" ht="20" customHeight="1">
      <c r="B14" s="17"/>
      <c r="C14" s="1">
        <v>4</v>
      </c>
      <c r="D14" s="1">
        <v>6</v>
      </c>
      <c r="E14" s="1">
        <v>5</v>
      </c>
      <c r="F14" s="1">
        <v>6</v>
      </c>
      <c r="G14" s="12">
        <f t="shared" si="0"/>
        <v>5.25</v>
      </c>
      <c r="J14" s="17"/>
      <c r="K14" s="1">
        <v>3.277E-3</v>
      </c>
      <c r="L14" s="1">
        <v>3.2864000000000001E-3</v>
      </c>
      <c r="M14" s="1">
        <v>3.3806999999999999E-3</v>
      </c>
      <c r="N14" s="1">
        <f>AVERAGE(K14:M14)</f>
        <v>3.3146999999999999E-3</v>
      </c>
      <c r="O14" s="12">
        <f>N14*100</f>
        <v>0.33146999999999999</v>
      </c>
    </row>
    <row r="15" spans="2:16" ht="20" customHeight="1">
      <c r="B15" s="17"/>
      <c r="C15" s="1">
        <v>4</v>
      </c>
      <c r="D15" s="1">
        <v>7</v>
      </c>
      <c r="E15" s="1">
        <v>4</v>
      </c>
      <c r="F15" s="1">
        <v>8</v>
      </c>
      <c r="G15" s="12">
        <f t="shared" si="0"/>
        <v>5.75</v>
      </c>
      <c r="J15" s="17"/>
      <c r="K15" s="1">
        <v>2.890667E-3</v>
      </c>
      <c r="L15" s="1">
        <v>3.2268499999999999E-3</v>
      </c>
      <c r="M15" s="1">
        <v>3.09837E-3</v>
      </c>
      <c r="N15" s="1">
        <f>AVERAGE(K15:M15)</f>
        <v>3.0719623333333298E-3</v>
      </c>
      <c r="O15" s="12">
        <f>N15*100</f>
        <v>0.30719623333333301</v>
      </c>
    </row>
    <row r="16" spans="2:16" ht="20" customHeight="1">
      <c r="B16" s="17"/>
      <c r="C16" s="1"/>
      <c r="D16" s="1"/>
      <c r="E16" s="1"/>
      <c r="F16" s="1"/>
      <c r="G16" s="12"/>
      <c r="J16" s="17"/>
      <c r="O16" s="12"/>
    </row>
    <row r="17" spans="2:15" ht="20" customHeight="1">
      <c r="B17" s="17" t="s">
        <v>53</v>
      </c>
      <c r="C17" s="1">
        <v>18</v>
      </c>
      <c r="D17" s="1">
        <v>27</v>
      </c>
      <c r="E17" s="1">
        <v>10</v>
      </c>
      <c r="F17" s="1">
        <v>28</v>
      </c>
      <c r="G17" s="12">
        <f t="shared" ref="G17:G21" si="1">AVERAGE(C17:F17)</f>
        <v>20.75</v>
      </c>
      <c r="J17" s="17" t="s">
        <v>53</v>
      </c>
      <c r="K17" s="1">
        <v>1.3379830000000001E-2</v>
      </c>
      <c r="L17" s="1">
        <v>1.351691E-2</v>
      </c>
      <c r="M17" s="1">
        <v>1.5763019999999999E-2</v>
      </c>
      <c r="N17" s="1">
        <f>AVERAGE(K17:M17)</f>
        <v>1.421992E-2</v>
      </c>
      <c r="O17" s="12">
        <f>N17*100</f>
        <v>1.4219919999999999</v>
      </c>
    </row>
    <row r="18" spans="2:15" ht="20" customHeight="1">
      <c r="B18" s="17"/>
      <c r="C18" s="1">
        <v>21</v>
      </c>
      <c r="D18" s="1">
        <v>24</v>
      </c>
      <c r="E18" s="1">
        <v>24</v>
      </c>
      <c r="F18" s="1">
        <v>25</v>
      </c>
      <c r="G18" s="12">
        <f t="shared" si="1"/>
        <v>23.5</v>
      </c>
      <c r="J18" s="17"/>
      <c r="K18" s="1">
        <v>1.22588E-2</v>
      </c>
      <c r="L18" s="1">
        <v>1.23044E-2</v>
      </c>
      <c r="M18" s="1">
        <v>1.27834E-2</v>
      </c>
      <c r="N18" s="1">
        <f>AVERAGE(K18:M18)</f>
        <v>1.24488666666667E-2</v>
      </c>
      <c r="O18" s="12">
        <f>N18*100</f>
        <v>1.24488666666667</v>
      </c>
    </row>
    <row r="19" spans="2:15" ht="20" customHeight="1">
      <c r="B19" s="17"/>
      <c r="C19" s="1">
        <v>23</v>
      </c>
      <c r="D19" s="1">
        <v>33</v>
      </c>
      <c r="E19" s="1">
        <v>25</v>
      </c>
      <c r="F19" s="1">
        <v>25</v>
      </c>
      <c r="G19" s="12">
        <f t="shared" si="1"/>
        <v>26.5</v>
      </c>
      <c r="J19" s="17"/>
      <c r="K19" s="1">
        <v>1.2841943999999999E-2</v>
      </c>
      <c r="L19" s="1">
        <v>1.3946600999999999E-2</v>
      </c>
      <c r="M19" s="1">
        <v>1.4942604999999999E-2</v>
      </c>
      <c r="N19" s="1">
        <f>AVERAGE(K19:M19)</f>
        <v>1.39103833333333E-2</v>
      </c>
      <c r="O19" s="12">
        <f>N19*100</f>
        <v>1.39103833333333</v>
      </c>
    </row>
    <row r="20" spans="2:15" ht="20" customHeight="1">
      <c r="B20" s="17"/>
      <c r="C20" s="1">
        <v>34</v>
      </c>
      <c r="D20" s="1">
        <v>25</v>
      </c>
      <c r="E20" s="1">
        <v>35</v>
      </c>
      <c r="F20" s="1">
        <v>24</v>
      </c>
      <c r="G20" s="12">
        <f t="shared" si="1"/>
        <v>29.5</v>
      </c>
      <c r="J20" s="17"/>
      <c r="K20" s="1">
        <v>1.23360264E-2</v>
      </c>
      <c r="L20" s="1">
        <v>1.272379E-2</v>
      </c>
      <c r="M20" s="1">
        <v>9.7825010000000007E-3</v>
      </c>
      <c r="N20" s="1">
        <f>AVERAGE(K20:M20)</f>
        <v>1.16141058E-2</v>
      </c>
      <c r="O20" s="12">
        <f>N20*100</f>
        <v>1.1614105800000001</v>
      </c>
    </row>
    <row r="21" spans="2:15" ht="20" customHeight="1">
      <c r="B21" s="17"/>
      <c r="C21" s="1">
        <v>36</v>
      </c>
      <c r="D21" s="1">
        <v>28</v>
      </c>
      <c r="E21" s="1">
        <v>29</v>
      </c>
      <c r="F21" s="1">
        <v>19</v>
      </c>
      <c r="G21" s="12">
        <f t="shared" si="1"/>
        <v>28</v>
      </c>
      <c r="J21" s="17"/>
      <c r="K21" s="1">
        <v>1.1796299999999999E-2</v>
      </c>
      <c r="L21" s="1">
        <v>1.0281739999999999E-2</v>
      </c>
      <c r="M21" s="1">
        <v>1.026122E-2</v>
      </c>
      <c r="N21" s="1">
        <f>AVERAGE(K21:M21)</f>
        <v>1.07797533333333E-2</v>
      </c>
      <c r="O21" s="12">
        <f>N21*100</f>
        <v>1.07797533333333</v>
      </c>
    </row>
    <row r="22" spans="2:15" ht="20" customHeight="1">
      <c r="B22" s="17"/>
      <c r="C22" s="1"/>
      <c r="D22" s="1"/>
      <c r="E22" s="1"/>
      <c r="F22" s="1"/>
      <c r="G22" s="12"/>
      <c r="J22" s="17"/>
      <c r="O22" s="12"/>
    </row>
    <row r="23" spans="2:15" ht="20" customHeight="1">
      <c r="B23" s="17" t="s">
        <v>54</v>
      </c>
      <c r="C23" s="1">
        <v>15</v>
      </c>
      <c r="D23" s="1">
        <v>15</v>
      </c>
      <c r="E23" s="1">
        <v>17</v>
      </c>
      <c r="F23" s="1">
        <v>6</v>
      </c>
      <c r="G23" s="12">
        <f t="shared" ref="G23:G27" si="2">AVERAGE(C23:F23)</f>
        <v>13.25</v>
      </c>
      <c r="J23" s="17" t="s">
        <v>56</v>
      </c>
      <c r="K23" s="1">
        <v>7.2361500000000002E-3</v>
      </c>
      <c r="L23" s="1">
        <v>7.3936100000000001E-3</v>
      </c>
      <c r="M23" s="1">
        <v>7.0518000000000004E-3</v>
      </c>
      <c r="N23" s="1">
        <f>AVERAGE(K23:M23)</f>
        <v>7.2271866666666698E-3</v>
      </c>
      <c r="O23" s="12">
        <f>N23*100</f>
        <v>0.72271866666666695</v>
      </c>
    </row>
    <row r="24" spans="2:15" ht="20" customHeight="1">
      <c r="B24" s="17"/>
      <c r="C24" s="1">
        <v>16</v>
      </c>
      <c r="D24" s="1">
        <v>17</v>
      </c>
      <c r="E24" s="1">
        <v>20</v>
      </c>
      <c r="F24" s="1">
        <v>17</v>
      </c>
      <c r="G24" s="12">
        <f t="shared" si="2"/>
        <v>17.5</v>
      </c>
      <c r="J24" s="17"/>
      <c r="K24" s="1">
        <v>5.9023299999999999E-3</v>
      </c>
      <c r="L24" s="1">
        <v>6.28233E-3</v>
      </c>
      <c r="M24" s="1">
        <v>6.53763E-3</v>
      </c>
      <c r="N24" s="1">
        <f>AVERAGE(K24:M24)</f>
        <v>6.2407633333333304E-3</v>
      </c>
      <c r="O24" s="12">
        <f>N24*100</f>
        <v>0.62407633333333301</v>
      </c>
    </row>
    <row r="25" spans="2:15" ht="20" customHeight="1">
      <c r="B25" s="17"/>
      <c r="C25" s="1">
        <v>15</v>
      </c>
      <c r="D25" s="1">
        <v>10</v>
      </c>
      <c r="E25" s="1">
        <v>17</v>
      </c>
      <c r="F25" s="1">
        <v>9</v>
      </c>
      <c r="G25" s="12">
        <f t="shared" si="2"/>
        <v>12.75</v>
      </c>
      <c r="J25" s="17"/>
      <c r="K25" s="1">
        <v>7.5259100000000002E-3</v>
      </c>
      <c r="L25" s="1">
        <v>7.8150800000000003E-3</v>
      </c>
      <c r="M25" s="1">
        <v>8.2601099999999993E-3</v>
      </c>
      <c r="N25" s="1">
        <f>AVERAGE(K25:M25)</f>
        <v>7.8670333333333304E-3</v>
      </c>
      <c r="O25" s="12">
        <f>N25*100</f>
        <v>0.78670333333333298</v>
      </c>
    </row>
    <row r="26" spans="2:15" ht="20" customHeight="1">
      <c r="B26" s="17"/>
      <c r="C26" s="1">
        <v>13</v>
      </c>
      <c r="D26" s="1">
        <v>16</v>
      </c>
      <c r="E26" s="1">
        <v>15</v>
      </c>
      <c r="F26" s="1">
        <v>14</v>
      </c>
      <c r="G26" s="12">
        <f t="shared" si="2"/>
        <v>14.5</v>
      </c>
      <c r="J26" s="17"/>
      <c r="K26" s="1">
        <v>6.1779399999999998E-3</v>
      </c>
      <c r="L26" s="1">
        <v>5.8652900000000004E-3</v>
      </c>
      <c r="M26" s="1">
        <v>6.3032499999999998E-3</v>
      </c>
      <c r="N26" s="1">
        <f>AVERAGE(K26:M26)</f>
        <v>6.1154933333333302E-3</v>
      </c>
      <c r="O26" s="12">
        <f>N26*100</f>
        <v>0.61154933333333295</v>
      </c>
    </row>
    <row r="27" spans="2:15" ht="20" customHeight="1">
      <c r="B27" s="18"/>
      <c r="C27" s="14">
        <v>8</v>
      </c>
      <c r="D27" s="14">
        <v>10</v>
      </c>
      <c r="E27" s="14">
        <v>11</v>
      </c>
      <c r="F27" s="14">
        <v>9</v>
      </c>
      <c r="G27" s="15">
        <f t="shared" si="2"/>
        <v>9.5</v>
      </c>
      <c r="J27" s="18"/>
      <c r="K27" s="14">
        <v>5.38545E-3</v>
      </c>
      <c r="L27" s="14">
        <v>5.5225300000000003E-3</v>
      </c>
      <c r="M27" s="14">
        <v>5.7686400000000002E-3</v>
      </c>
      <c r="N27" s="14">
        <f>AVERAGE(K27:M27)</f>
        <v>5.5588733333333303E-3</v>
      </c>
      <c r="O27" s="15">
        <f>N27*100</f>
        <v>0.55588733333333396</v>
      </c>
    </row>
    <row r="28" spans="2:15" ht="20" customHeight="1"/>
    <row r="29" spans="2:15" ht="20" customHeight="1"/>
    <row r="30" spans="2:15" ht="20" customHeight="1"/>
    <row r="31" spans="2:15" ht="20" customHeight="1"/>
    <row r="32" spans="2:15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</sheetData>
  <mergeCells count="4">
    <mergeCell ref="B2:G2"/>
    <mergeCell ref="J2:O2"/>
    <mergeCell ref="C3:F3"/>
    <mergeCell ref="K3:M3"/>
  </mergeCells>
  <phoneticPr fontId="16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960FC-9BE0-4ECC-8C2A-07417BA6E363}">
  <dimension ref="B1:Z30"/>
  <sheetViews>
    <sheetView tabSelected="1" zoomScale="85" zoomScaleNormal="85" workbookViewId="0">
      <selection activeCell="F24" sqref="F24"/>
    </sheetView>
  </sheetViews>
  <sheetFormatPr defaultColWidth="9" defaultRowHeight="13.5"/>
  <cols>
    <col min="1" max="1" width="3.3984375" style="359" customWidth="1"/>
    <col min="2" max="8" width="11.46484375" style="47" customWidth="1"/>
    <col min="9" max="10" width="9" style="359"/>
    <col min="11" max="26" width="9" style="47"/>
    <col min="27" max="16384" width="9" style="359"/>
  </cols>
  <sheetData>
    <row r="1" spans="2:26" ht="13.9" thickBot="1"/>
    <row r="2" spans="2:26" ht="25.15">
      <c r="B2" s="360" t="s">
        <v>36</v>
      </c>
      <c r="C2" s="361"/>
      <c r="D2" s="361"/>
      <c r="E2" s="361"/>
      <c r="F2" s="361"/>
      <c r="G2" s="361"/>
      <c r="H2" s="362"/>
      <c r="K2" s="360" t="s">
        <v>42</v>
      </c>
      <c r="L2" s="361"/>
      <c r="M2" s="361"/>
      <c r="N2" s="361"/>
      <c r="O2" s="361"/>
      <c r="P2" s="362"/>
      <c r="S2" s="360" t="s">
        <v>45</v>
      </c>
      <c r="T2" s="361"/>
      <c r="U2" s="361"/>
      <c r="V2" s="361"/>
      <c r="W2" s="361"/>
      <c r="X2" s="361"/>
      <c r="Y2" s="362"/>
    </row>
    <row r="3" spans="2:26" ht="20" customHeight="1">
      <c r="B3" s="363"/>
      <c r="D3" s="364" t="s">
        <v>57</v>
      </c>
      <c r="E3" s="364"/>
      <c r="F3" s="364"/>
      <c r="H3" s="365"/>
      <c r="K3" s="363"/>
      <c r="M3" s="364" t="s">
        <v>43</v>
      </c>
      <c r="N3" s="364"/>
      <c r="O3" s="364"/>
      <c r="P3" s="365"/>
      <c r="S3" s="363"/>
      <c r="U3" s="364" t="s">
        <v>37</v>
      </c>
      <c r="V3" s="364"/>
      <c r="W3" s="364"/>
      <c r="Y3" s="365"/>
    </row>
    <row r="4" spans="2:26" ht="20" customHeight="1">
      <c r="B4" s="366" t="s">
        <v>8</v>
      </c>
      <c r="C4" s="364"/>
      <c r="D4" s="47">
        <v>1</v>
      </c>
      <c r="E4" s="47">
        <v>2</v>
      </c>
      <c r="F4" s="47">
        <v>3</v>
      </c>
      <c r="G4" s="367" t="s">
        <v>58</v>
      </c>
      <c r="H4" s="365" t="s">
        <v>38</v>
      </c>
      <c r="K4" s="366" t="s">
        <v>8</v>
      </c>
      <c r="L4" s="364"/>
      <c r="M4" s="47" t="s">
        <v>59</v>
      </c>
      <c r="N4" s="47" t="s">
        <v>60</v>
      </c>
      <c r="O4" s="47" t="s">
        <v>61</v>
      </c>
      <c r="P4" s="365" t="s">
        <v>58</v>
      </c>
      <c r="S4" s="366" t="s">
        <v>8</v>
      </c>
      <c r="T4" s="364"/>
      <c r="U4" s="47" t="s">
        <v>59</v>
      </c>
      <c r="V4" s="47" t="s">
        <v>60</v>
      </c>
      <c r="W4" s="47" t="s">
        <v>61</v>
      </c>
      <c r="X4" s="47" t="s">
        <v>58</v>
      </c>
      <c r="Y4" s="365" t="s">
        <v>38</v>
      </c>
    </row>
    <row r="5" spans="2:26" s="359" customFormat="1" ht="20" customHeight="1">
      <c r="B5" s="363" t="s">
        <v>62</v>
      </c>
      <c r="C5" s="47" t="s">
        <v>63</v>
      </c>
      <c r="D5" s="47">
        <v>0.28744673999999998</v>
      </c>
      <c r="E5" s="47">
        <v>0.26563287000000002</v>
      </c>
      <c r="F5" s="47">
        <v>0.19522542000000001</v>
      </c>
      <c r="G5" s="47">
        <f t="shared" ref="G5:G12" si="0">AVERAGE(D5:F5)</f>
        <v>0.24943500999999998</v>
      </c>
      <c r="H5" s="365">
        <f t="shared" ref="H5:H12" si="1">G5*100</f>
        <v>24.943500999999998</v>
      </c>
      <c r="K5" s="363" t="s">
        <v>615</v>
      </c>
      <c r="L5" s="47" t="s">
        <v>63</v>
      </c>
      <c r="M5" s="47">
        <v>8</v>
      </c>
      <c r="N5" s="47">
        <v>11</v>
      </c>
      <c r="O5" s="47">
        <v>7</v>
      </c>
      <c r="P5" s="365">
        <f t="shared" ref="P5:P12" si="2">AVERAGE(M5:O5)</f>
        <v>8.6666666666666661</v>
      </c>
      <c r="Q5" s="47"/>
      <c r="R5" s="47"/>
      <c r="S5" s="363" t="s">
        <v>62</v>
      </c>
      <c r="T5" s="47" t="s">
        <v>63</v>
      </c>
      <c r="U5" s="47">
        <v>5.2962679999999998E-2</v>
      </c>
      <c r="V5" s="47">
        <v>6.13089E-2</v>
      </c>
      <c r="W5" s="47">
        <v>2.461203E-2</v>
      </c>
      <c r="X5" s="47">
        <f t="shared" ref="X5:X12" si="3">AVERAGE(U5:W5)</f>
        <v>4.6294536666666664E-2</v>
      </c>
      <c r="Y5" s="365">
        <f t="shared" ref="Y5:Y21" si="4">X5*100</f>
        <v>4.6294536666666666</v>
      </c>
      <c r="Z5" s="47"/>
    </row>
    <row r="6" spans="2:26" s="359" customFormat="1" ht="20" customHeight="1">
      <c r="B6" s="363"/>
      <c r="C6" s="47"/>
      <c r="D6" s="47">
        <v>0.36740717000000001</v>
      </c>
      <c r="E6" s="47">
        <v>0.32381030999999999</v>
      </c>
      <c r="F6" s="47">
        <v>0.41024163000000002</v>
      </c>
      <c r="G6" s="47">
        <f t="shared" si="0"/>
        <v>0.36715303666666665</v>
      </c>
      <c r="H6" s="365">
        <f t="shared" si="1"/>
        <v>36.715303666666664</v>
      </c>
      <c r="K6" s="363"/>
      <c r="L6" s="47"/>
      <c r="M6" s="47">
        <v>20</v>
      </c>
      <c r="N6" s="47">
        <v>19</v>
      </c>
      <c r="O6" s="47">
        <v>18</v>
      </c>
      <c r="P6" s="365">
        <f t="shared" si="2"/>
        <v>19</v>
      </c>
      <c r="Q6" s="47"/>
      <c r="R6" s="47"/>
      <c r="S6" s="363"/>
      <c r="T6" s="47"/>
      <c r="U6" s="47">
        <v>3.1528670000000002E-2</v>
      </c>
      <c r="V6" s="47">
        <v>5.5582760000000002E-2</v>
      </c>
      <c r="W6" s="47">
        <v>3.1369109999999999E-2</v>
      </c>
      <c r="X6" s="47">
        <f t="shared" si="3"/>
        <v>3.9493513333333334E-2</v>
      </c>
      <c r="Y6" s="365">
        <f t="shared" si="4"/>
        <v>3.9493513333333334</v>
      </c>
      <c r="Z6" s="47"/>
    </row>
    <row r="7" spans="2:26" s="359" customFormat="1" ht="20" customHeight="1">
      <c r="B7" s="363"/>
      <c r="C7" s="47"/>
      <c r="D7" s="47">
        <v>0.35367251</v>
      </c>
      <c r="E7" s="47">
        <v>0.28250775</v>
      </c>
      <c r="F7" s="47">
        <v>0.20989577000000001</v>
      </c>
      <c r="G7" s="47">
        <f t="shared" si="0"/>
        <v>0.28202534333333334</v>
      </c>
      <c r="H7" s="365">
        <f t="shared" si="1"/>
        <v>28.202534333333336</v>
      </c>
      <c r="K7" s="363"/>
      <c r="L7" s="47"/>
      <c r="M7" s="47">
        <v>24</v>
      </c>
      <c r="N7" s="47">
        <v>17</v>
      </c>
      <c r="O7" s="47">
        <v>12</v>
      </c>
      <c r="P7" s="365">
        <f t="shared" si="2"/>
        <v>17.666666666666668</v>
      </c>
      <c r="Q7" s="47"/>
      <c r="R7" s="47"/>
      <c r="S7" s="363"/>
      <c r="T7" s="47"/>
      <c r="U7" s="47">
        <v>3.8943289999999998E-2</v>
      </c>
      <c r="V7" s="47">
        <v>1.334864E-2</v>
      </c>
      <c r="W7" s="47">
        <v>2.123361E-2</v>
      </c>
      <c r="X7" s="47">
        <f t="shared" si="3"/>
        <v>2.4508513333333332E-2</v>
      </c>
      <c r="Y7" s="365">
        <f t="shared" si="4"/>
        <v>2.450851333333333</v>
      </c>
      <c r="Z7" s="47"/>
    </row>
    <row r="8" spans="2:26" s="359" customFormat="1" ht="20" customHeight="1">
      <c r="B8" s="363"/>
      <c r="C8" s="47"/>
      <c r="D8" s="47">
        <v>0.25018820000000003</v>
      </c>
      <c r="E8" s="47">
        <v>0.29996043</v>
      </c>
      <c r="F8" s="47">
        <v>0.39977518000000001</v>
      </c>
      <c r="G8" s="47">
        <f t="shared" si="0"/>
        <v>0.31664127000000003</v>
      </c>
      <c r="H8" s="365">
        <f t="shared" si="1"/>
        <v>31.664127000000004</v>
      </c>
      <c r="K8" s="363"/>
      <c r="L8" s="47"/>
      <c r="M8" s="47">
        <v>16</v>
      </c>
      <c r="N8" s="47">
        <v>17</v>
      </c>
      <c r="O8" s="47">
        <v>13</v>
      </c>
      <c r="P8" s="365">
        <f t="shared" si="2"/>
        <v>15.333333333333334</v>
      </c>
      <c r="Q8" s="47"/>
      <c r="R8" s="47"/>
      <c r="S8" s="363"/>
      <c r="T8" s="47"/>
      <c r="U8" s="47">
        <v>6.0273599999999997E-2</v>
      </c>
      <c r="V8" s="47">
        <v>4.3907839999999997E-2</v>
      </c>
      <c r="W8" s="47">
        <v>6.7600900000000005E-2</v>
      </c>
      <c r="X8" s="47">
        <f t="shared" si="3"/>
        <v>5.726077999999999E-2</v>
      </c>
      <c r="Y8" s="365">
        <f t="shared" si="4"/>
        <v>5.7260779999999993</v>
      </c>
      <c r="Z8" s="47"/>
    </row>
    <row r="9" spans="2:26" s="359" customFormat="1" ht="20" customHeight="1">
      <c r="B9" s="363"/>
      <c r="C9" s="47" t="s">
        <v>64</v>
      </c>
      <c r="D9" s="47">
        <v>0.75407442000000002</v>
      </c>
      <c r="E9" s="47">
        <v>0.61915606000000001</v>
      </c>
      <c r="F9" s="47">
        <v>0.58636224000000003</v>
      </c>
      <c r="G9" s="47">
        <f t="shared" si="0"/>
        <v>0.65319757333333339</v>
      </c>
      <c r="H9" s="365">
        <f t="shared" si="1"/>
        <v>65.319757333333342</v>
      </c>
      <c r="K9" s="363"/>
      <c r="L9" s="47" t="s">
        <v>64</v>
      </c>
      <c r="M9" s="47">
        <v>32</v>
      </c>
      <c r="N9" s="47">
        <v>28</v>
      </c>
      <c r="O9" s="47">
        <v>32</v>
      </c>
      <c r="P9" s="365">
        <f t="shared" si="2"/>
        <v>30.666666666666668</v>
      </c>
      <c r="Q9" s="47"/>
      <c r="R9" s="47"/>
      <c r="S9" s="363"/>
      <c r="T9" s="47" t="s">
        <v>64</v>
      </c>
      <c r="U9" s="47">
        <v>9.6304829999999994E-2</v>
      </c>
      <c r="V9" s="47">
        <v>0.10185594000000001</v>
      </c>
      <c r="W9" s="47">
        <v>9.0448000000000001E-2</v>
      </c>
      <c r="X9" s="47">
        <f t="shared" si="3"/>
        <v>9.6202923333333315E-2</v>
      </c>
      <c r="Y9" s="365">
        <f t="shared" si="4"/>
        <v>9.6202923333333317</v>
      </c>
      <c r="Z9" s="47"/>
    </row>
    <row r="10" spans="2:26" s="359" customFormat="1" ht="20" customHeight="1">
      <c r="B10" s="363"/>
      <c r="C10" s="47"/>
      <c r="D10" s="47">
        <v>0.40677995</v>
      </c>
      <c r="E10" s="47">
        <v>0.56556556999999996</v>
      </c>
      <c r="F10" s="47">
        <v>0.43763067999999999</v>
      </c>
      <c r="G10" s="47">
        <f t="shared" si="0"/>
        <v>0.46999206666666665</v>
      </c>
      <c r="H10" s="365">
        <f t="shared" si="1"/>
        <v>46.999206666666666</v>
      </c>
      <c r="K10" s="363"/>
      <c r="L10" s="47"/>
      <c r="M10" s="47">
        <v>29</v>
      </c>
      <c r="N10" s="47">
        <v>34</v>
      </c>
      <c r="O10" s="47">
        <v>34</v>
      </c>
      <c r="P10" s="365">
        <f t="shared" si="2"/>
        <v>32.333333333333336</v>
      </c>
      <c r="Q10" s="47"/>
      <c r="R10" s="47"/>
      <c r="S10" s="363"/>
      <c r="T10" s="47"/>
      <c r="U10" s="47">
        <v>0.16204012000000001</v>
      </c>
      <c r="V10" s="47">
        <v>0.1566294</v>
      </c>
      <c r="W10" s="47">
        <v>0.16039793999999999</v>
      </c>
      <c r="X10" s="47">
        <f t="shared" si="3"/>
        <v>0.15968915333333333</v>
      </c>
      <c r="Y10" s="365">
        <f t="shared" si="4"/>
        <v>15.968915333333333</v>
      </c>
      <c r="Z10" s="47"/>
    </row>
    <row r="11" spans="2:26" s="359" customFormat="1" ht="20" customHeight="1">
      <c r="B11" s="363"/>
      <c r="C11" s="47"/>
      <c r="D11" s="47">
        <v>0.73259741</v>
      </c>
      <c r="E11" s="47">
        <v>0.65227027000000004</v>
      </c>
      <c r="F11" s="47">
        <v>0.74665104999999998</v>
      </c>
      <c r="G11" s="47">
        <f t="shared" si="0"/>
        <v>0.71050624333333345</v>
      </c>
      <c r="H11" s="365">
        <f t="shared" si="1"/>
        <v>71.050624333333346</v>
      </c>
      <c r="K11" s="363"/>
      <c r="L11" s="47"/>
      <c r="M11" s="47">
        <v>38</v>
      </c>
      <c r="N11" s="47">
        <v>35</v>
      </c>
      <c r="O11" s="47">
        <v>33</v>
      </c>
      <c r="P11" s="365">
        <f t="shared" si="2"/>
        <v>35.333333333333336</v>
      </c>
      <c r="Q11" s="47"/>
      <c r="R11" s="47"/>
      <c r="S11" s="363"/>
      <c r="T11" s="47"/>
      <c r="U11" s="47">
        <v>0.18454409999999999</v>
      </c>
      <c r="V11" s="47">
        <v>0.18149551</v>
      </c>
      <c r="W11" s="47">
        <v>0.17454367000000001</v>
      </c>
      <c r="X11" s="47">
        <f t="shared" si="3"/>
        <v>0.18019442666666666</v>
      </c>
      <c r="Y11" s="365">
        <f t="shared" si="4"/>
        <v>18.019442666666666</v>
      </c>
      <c r="Z11" s="47"/>
    </row>
    <row r="12" spans="2:26" s="359" customFormat="1" ht="20" customHeight="1">
      <c r="B12" s="363"/>
      <c r="C12" s="47"/>
      <c r="D12" s="47">
        <v>0.52979229999999999</v>
      </c>
      <c r="E12" s="47">
        <v>0.37148196</v>
      </c>
      <c r="F12" s="47">
        <v>0.66375910999999999</v>
      </c>
      <c r="G12" s="47">
        <f t="shared" si="0"/>
        <v>0.52167779000000003</v>
      </c>
      <c r="H12" s="365">
        <f t="shared" si="1"/>
        <v>52.167779000000003</v>
      </c>
      <c r="K12" s="363"/>
      <c r="L12" s="47"/>
      <c r="M12" s="47">
        <v>35</v>
      </c>
      <c r="N12" s="47">
        <v>47</v>
      </c>
      <c r="O12" s="47">
        <v>43</v>
      </c>
      <c r="P12" s="365">
        <f t="shared" si="2"/>
        <v>41.666666666666664</v>
      </c>
      <c r="Q12" s="47"/>
      <c r="R12" s="47"/>
      <c r="S12" s="363"/>
      <c r="T12" s="47"/>
      <c r="U12" s="47">
        <v>0.13511069000000001</v>
      </c>
      <c r="V12" s="47">
        <v>0.1444134</v>
      </c>
      <c r="W12" s="47">
        <v>0.14233998</v>
      </c>
      <c r="X12" s="47">
        <f t="shared" si="3"/>
        <v>0.14062135666666667</v>
      </c>
      <c r="Y12" s="365">
        <f t="shared" si="4"/>
        <v>14.062135666666666</v>
      </c>
      <c r="Z12" s="47"/>
    </row>
    <row r="13" spans="2:26" s="359" customFormat="1" ht="20" customHeight="1">
      <c r="B13" s="363"/>
      <c r="C13" s="47"/>
      <c r="D13" s="47"/>
      <c r="E13" s="47"/>
      <c r="F13" s="47"/>
      <c r="G13" s="47"/>
      <c r="H13" s="365"/>
      <c r="K13" s="363"/>
      <c r="L13" s="47"/>
      <c r="M13" s="47"/>
      <c r="N13" s="47"/>
      <c r="O13" s="47"/>
      <c r="P13" s="365"/>
      <c r="Q13" s="47"/>
      <c r="R13" s="47"/>
      <c r="S13" s="363"/>
      <c r="T13" s="47"/>
      <c r="U13" s="47"/>
      <c r="V13" s="47"/>
      <c r="W13" s="47"/>
      <c r="X13" s="47"/>
      <c r="Y13" s="365"/>
      <c r="Z13" s="47"/>
    </row>
    <row r="14" spans="2:26" s="359" customFormat="1" ht="20" customHeight="1">
      <c r="B14" s="363" t="s">
        <v>65</v>
      </c>
      <c r="C14" s="47" t="s">
        <v>63</v>
      </c>
      <c r="D14" s="47">
        <v>0.35135664999999999</v>
      </c>
      <c r="E14" s="47">
        <v>0.42587090999999999</v>
      </c>
      <c r="F14" s="47">
        <v>0.32715959999999999</v>
      </c>
      <c r="G14" s="47">
        <f t="shared" ref="G14:G21" si="5">AVERAGE(D14:F14)</f>
        <v>0.36812905333333329</v>
      </c>
      <c r="H14" s="365">
        <f t="shared" ref="H14:H21" si="6">G14*100</f>
        <v>36.812905333333326</v>
      </c>
      <c r="K14" s="363" t="s">
        <v>65</v>
      </c>
      <c r="L14" s="47" t="s">
        <v>63</v>
      </c>
      <c r="M14" s="47">
        <v>11</v>
      </c>
      <c r="N14" s="47">
        <v>12</v>
      </c>
      <c r="O14" s="47">
        <v>12</v>
      </c>
      <c r="P14" s="365">
        <f t="shared" ref="P14:P21" si="7">AVERAGE(M14:O14)</f>
        <v>11.666666666666666</v>
      </c>
      <c r="Q14" s="47"/>
      <c r="R14" s="47"/>
      <c r="S14" s="363" t="s">
        <v>65</v>
      </c>
      <c r="T14" s="47" t="s">
        <v>63</v>
      </c>
      <c r="U14" s="47">
        <v>3.7408299999999998E-2</v>
      </c>
      <c r="V14" s="47">
        <v>3.310685E-2</v>
      </c>
      <c r="W14" s="47">
        <v>3.8199080000000003E-2</v>
      </c>
      <c r="X14" s="47">
        <f t="shared" ref="X14:X21" si="8">AVERAGE(U14:W14)</f>
        <v>3.6238076666666667E-2</v>
      </c>
      <c r="Y14" s="365">
        <f t="shared" si="4"/>
        <v>3.6238076666666665</v>
      </c>
      <c r="Z14" s="47"/>
    </row>
    <row r="15" spans="2:26" s="359" customFormat="1" ht="20" customHeight="1">
      <c r="B15" s="363"/>
      <c r="C15" s="47"/>
      <c r="D15" s="47">
        <v>0.25503661999999999</v>
      </c>
      <c r="E15" s="47">
        <v>0.22228714999999999</v>
      </c>
      <c r="F15" s="47">
        <v>0.21462290000000001</v>
      </c>
      <c r="G15" s="47">
        <f t="shared" si="5"/>
        <v>0.23064889</v>
      </c>
      <c r="H15" s="365">
        <f t="shared" si="6"/>
        <v>23.064889000000001</v>
      </c>
      <c r="K15" s="363"/>
      <c r="L15" s="47"/>
      <c r="M15" s="47">
        <v>15</v>
      </c>
      <c r="N15" s="47">
        <v>22</v>
      </c>
      <c r="O15" s="47">
        <v>21</v>
      </c>
      <c r="P15" s="365">
        <f t="shared" si="7"/>
        <v>19.333333333333332</v>
      </c>
      <c r="Q15" s="47"/>
      <c r="R15" s="47"/>
      <c r="S15" s="363"/>
      <c r="T15" s="47"/>
      <c r="U15" s="47">
        <v>3.459566E-2</v>
      </c>
      <c r="V15" s="47">
        <v>2.578621E-2</v>
      </c>
      <c r="W15" s="47">
        <v>6.9963029999999996E-2</v>
      </c>
      <c r="X15" s="47">
        <f t="shared" si="8"/>
        <v>4.3448299999999995E-2</v>
      </c>
      <c r="Y15" s="365">
        <f t="shared" si="4"/>
        <v>4.34483</v>
      </c>
      <c r="Z15" s="47"/>
    </row>
    <row r="16" spans="2:26" s="359" customFormat="1" ht="20" customHeight="1">
      <c r="B16" s="363"/>
      <c r="C16" s="47"/>
      <c r="D16" s="47">
        <v>0.27777579000000002</v>
      </c>
      <c r="E16" s="47">
        <v>0.26098107999999998</v>
      </c>
      <c r="F16" s="47">
        <v>0.27651677000000002</v>
      </c>
      <c r="G16" s="47">
        <f t="shared" si="5"/>
        <v>0.27175788000000001</v>
      </c>
      <c r="H16" s="365">
        <f t="shared" si="6"/>
        <v>27.175788000000001</v>
      </c>
      <c r="K16" s="363"/>
      <c r="L16" s="47"/>
      <c r="M16" s="47">
        <v>17</v>
      </c>
      <c r="N16" s="47">
        <v>16</v>
      </c>
      <c r="O16" s="47">
        <v>14</v>
      </c>
      <c r="P16" s="365">
        <f t="shared" si="7"/>
        <v>15.666666666666666</v>
      </c>
      <c r="Q16" s="47"/>
      <c r="R16" s="47"/>
      <c r="S16" s="363"/>
      <c r="T16" s="47"/>
      <c r="U16" s="47">
        <v>3.8335519999999998E-2</v>
      </c>
      <c r="V16" s="47">
        <v>1.797967E-2</v>
      </c>
      <c r="W16" s="47">
        <v>2.3669720000000002E-2</v>
      </c>
      <c r="X16" s="47">
        <f t="shared" si="8"/>
        <v>2.6661636666666669E-2</v>
      </c>
      <c r="Y16" s="365">
        <f t="shared" si="4"/>
        <v>2.6661636666666668</v>
      </c>
      <c r="Z16" s="47"/>
    </row>
    <row r="17" spans="2:26" s="359" customFormat="1" ht="20" customHeight="1">
      <c r="B17" s="363"/>
      <c r="C17" s="47"/>
      <c r="D17" s="47">
        <v>0.21232326000000001</v>
      </c>
      <c r="E17" s="47">
        <v>0.30389898609999999</v>
      </c>
      <c r="F17" s="47">
        <v>0.22839332000000001</v>
      </c>
      <c r="G17" s="47">
        <f t="shared" si="5"/>
        <v>0.2482051887</v>
      </c>
      <c r="H17" s="365">
        <f t="shared" si="6"/>
        <v>24.820518870000001</v>
      </c>
      <c r="K17" s="363"/>
      <c r="L17" s="47"/>
      <c r="M17" s="47">
        <v>17</v>
      </c>
      <c r="N17" s="47">
        <v>20</v>
      </c>
      <c r="O17" s="47">
        <v>18</v>
      </c>
      <c r="P17" s="365">
        <f t="shared" si="7"/>
        <v>18.333333333333332</v>
      </c>
      <c r="Q17" s="47"/>
      <c r="R17" s="47"/>
      <c r="S17" s="363"/>
      <c r="T17" s="47"/>
      <c r="U17" s="47">
        <v>6.6053410000000007E-2</v>
      </c>
      <c r="V17" s="47">
        <v>5.2166799999999999E-2</v>
      </c>
      <c r="W17" s="47">
        <v>5.1327119999999997E-2</v>
      </c>
      <c r="X17" s="47">
        <f t="shared" si="8"/>
        <v>5.6515776666666663E-2</v>
      </c>
      <c r="Y17" s="365">
        <f t="shared" si="4"/>
        <v>5.6515776666666664</v>
      </c>
      <c r="Z17" s="47"/>
    </row>
    <row r="18" spans="2:26" s="359" customFormat="1" ht="20" customHeight="1">
      <c r="B18" s="363"/>
      <c r="C18" s="47" t="s">
        <v>64</v>
      </c>
      <c r="D18" s="47">
        <v>0.37357009000000002</v>
      </c>
      <c r="E18" s="47">
        <v>0.29910808</v>
      </c>
      <c r="F18" s="47">
        <v>0.30979591000000001</v>
      </c>
      <c r="G18" s="47">
        <f t="shared" si="5"/>
        <v>0.32749136000000001</v>
      </c>
      <c r="H18" s="365">
        <f t="shared" si="6"/>
        <v>32.749136</v>
      </c>
      <c r="K18" s="363"/>
      <c r="L18" s="47" t="s">
        <v>64</v>
      </c>
      <c r="M18" s="47">
        <v>19</v>
      </c>
      <c r="N18" s="47">
        <v>21</v>
      </c>
      <c r="O18" s="47">
        <v>19</v>
      </c>
      <c r="P18" s="365">
        <f t="shared" si="7"/>
        <v>19.666666666666668</v>
      </c>
      <c r="Q18" s="47"/>
      <c r="R18" s="47"/>
      <c r="S18" s="363"/>
      <c r="T18" s="47" t="s">
        <v>64</v>
      </c>
      <c r="U18" s="47">
        <v>7.3070330000000003E-2</v>
      </c>
      <c r="V18" s="47">
        <v>7.9131560000000004E-2</v>
      </c>
      <c r="W18" s="47">
        <v>7.7881829999999999E-2</v>
      </c>
      <c r="X18" s="47">
        <f t="shared" si="8"/>
        <v>7.6694573333333335E-2</v>
      </c>
      <c r="Y18" s="365">
        <f t="shared" si="4"/>
        <v>7.6694573333333338</v>
      </c>
      <c r="Z18" s="47"/>
    </row>
    <row r="19" spans="2:26" s="359" customFormat="1" ht="20" customHeight="1">
      <c r="B19" s="363"/>
      <c r="C19" s="47"/>
      <c r="D19" s="47">
        <v>0.46307700000000002</v>
      </c>
      <c r="E19" s="47">
        <v>0.42592913999999998</v>
      </c>
      <c r="F19" s="47">
        <v>0.43234893000000002</v>
      </c>
      <c r="G19" s="47">
        <f t="shared" si="5"/>
        <v>0.44045169000000001</v>
      </c>
      <c r="H19" s="365">
        <f t="shared" si="6"/>
        <v>44.045169000000001</v>
      </c>
      <c r="K19" s="363"/>
      <c r="L19" s="47"/>
      <c r="M19" s="47">
        <v>26</v>
      </c>
      <c r="N19" s="47">
        <v>26</v>
      </c>
      <c r="O19" s="47">
        <v>27</v>
      </c>
      <c r="P19" s="365">
        <f t="shared" si="7"/>
        <v>26.333333333333332</v>
      </c>
      <c r="Q19" s="47"/>
      <c r="R19" s="47"/>
      <c r="S19" s="363"/>
      <c r="T19" s="47"/>
      <c r="U19" s="47">
        <v>9.2107430000000004E-2</v>
      </c>
      <c r="V19" s="47">
        <v>0.10134907999999999</v>
      </c>
      <c r="W19" s="47">
        <v>7.1989429999999993E-2</v>
      </c>
      <c r="X19" s="47">
        <f t="shared" si="8"/>
        <v>8.8481980000000002E-2</v>
      </c>
      <c r="Y19" s="365">
        <f t="shared" si="4"/>
        <v>8.848198</v>
      </c>
      <c r="Z19" s="47"/>
    </row>
    <row r="20" spans="2:26" s="359" customFormat="1" ht="20" customHeight="1">
      <c r="B20" s="363"/>
      <c r="C20" s="47"/>
      <c r="D20" s="47">
        <v>0.27726187000000002</v>
      </c>
      <c r="E20" s="47">
        <v>0.26337062</v>
      </c>
      <c r="F20" s="47">
        <v>0.23245094999999999</v>
      </c>
      <c r="G20" s="47">
        <f t="shared" si="5"/>
        <v>0.25769448</v>
      </c>
      <c r="H20" s="365">
        <f t="shared" si="6"/>
        <v>25.769448000000001</v>
      </c>
      <c r="K20" s="363"/>
      <c r="L20" s="47"/>
      <c r="M20" s="47">
        <v>26</v>
      </c>
      <c r="N20" s="47">
        <v>29</v>
      </c>
      <c r="O20" s="47">
        <v>27</v>
      </c>
      <c r="P20" s="365">
        <f t="shared" si="7"/>
        <v>27.333333333333332</v>
      </c>
      <c r="Q20" s="47"/>
      <c r="R20" s="47"/>
      <c r="S20" s="363"/>
      <c r="T20" s="47"/>
      <c r="U20" s="47">
        <v>6.097992E-2</v>
      </c>
      <c r="V20" s="47">
        <v>8.9532819999999999E-2</v>
      </c>
      <c r="W20" s="47">
        <v>5.3247940000000001E-2</v>
      </c>
      <c r="X20" s="47">
        <f t="shared" si="8"/>
        <v>6.7920226666666667E-2</v>
      </c>
      <c r="Y20" s="365">
        <f t="shared" si="4"/>
        <v>6.792022666666667</v>
      </c>
      <c r="Z20" s="47"/>
    </row>
    <row r="21" spans="2:26" s="359" customFormat="1" ht="20" customHeight="1" thickBot="1">
      <c r="B21" s="368"/>
      <c r="C21" s="369"/>
      <c r="D21" s="369">
        <v>0.32334574999999999</v>
      </c>
      <c r="E21" s="369">
        <v>0.26751384</v>
      </c>
      <c r="F21" s="369">
        <v>0.27707356</v>
      </c>
      <c r="G21" s="369">
        <f t="shared" si="5"/>
        <v>0.28931105000000001</v>
      </c>
      <c r="H21" s="370">
        <f t="shared" si="6"/>
        <v>28.931105000000002</v>
      </c>
      <c r="K21" s="368"/>
      <c r="L21" s="369"/>
      <c r="M21" s="369">
        <v>19</v>
      </c>
      <c r="N21" s="369">
        <v>27</v>
      </c>
      <c r="O21" s="369">
        <v>24</v>
      </c>
      <c r="P21" s="370">
        <f t="shared" si="7"/>
        <v>23.333333333333332</v>
      </c>
      <c r="Q21" s="47"/>
      <c r="R21" s="47"/>
      <c r="S21" s="368"/>
      <c r="T21" s="369"/>
      <c r="U21" s="369">
        <v>9.6112359999999994E-2</v>
      </c>
      <c r="V21" s="369">
        <v>8.9110620000000001E-2</v>
      </c>
      <c r="W21" s="369">
        <v>8.9345900000000006E-2</v>
      </c>
      <c r="X21" s="369">
        <f t="shared" si="8"/>
        <v>9.152296E-2</v>
      </c>
      <c r="Y21" s="370">
        <f t="shared" si="4"/>
        <v>9.1522959999999998</v>
      </c>
      <c r="Z21" s="47"/>
    </row>
    <row r="22" spans="2:26" s="359" customFormat="1" ht="20" customHeight="1">
      <c r="B22" s="47"/>
      <c r="C22" s="47"/>
      <c r="D22" s="47"/>
      <c r="E22" s="47"/>
      <c r="F22" s="47"/>
      <c r="G22" s="47"/>
      <c r="H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spans="2:26" s="359" customFormat="1">
      <c r="B23" s="47"/>
      <c r="C23" s="47"/>
      <c r="D23" s="47"/>
      <c r="E23" s="47"/>
      <c r="F23" s="47"/>
      <c r="G23" s="47"/>
      <c r="H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2:26" s="359" customFormat="1">
      <c r="B24" s="47"/>
      <c r="C24" s="47"/>
      <c r="D24" s="47"/>
      <c r="E24" s="47"/>
      <c r="F24" s="47"/>
      <c r="G24" s="47"/>
      <c r="H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spans="2:26" s="359" customFormat="1">
      <c r="B25" s="47"/>
      <c r="C25" s="47"/>
      <c r="D25" s="47"/>
      <c r="E25" s="47"/>
      <c r="F25" s="47"/>
      <c r="G25" s="47"/>
      <c r="H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spans="2:26" s="359" customFormat="1">
      <c r="B26" s="47"/>
      <c r="C26" s="47"/>
      <c r="D26" s="47"/>
      <c r="E26" s="47"/>
      <c r="F26" s="47"/>
      <c r="G26" s="47"/>
      <c r="H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spans="2:26" s="359" customFormat="1">
      <c r="B27" s="47"/>
      <c r="C27" s="47"/>
      <c r="D27" s="47"/>
      <c r="E27" s="47"/>
      <c r="F27" s="47"/>
      <c r="G27" s="47"/>
      <c r="H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spans="2:26" s="359" customFormat="1">
      <c r="B28" s="47"/>
      <c r="C28" s="47"/>
      <c r="D28" s="47"/>
      <c r="E28" s="47"/>
      <c r="F28" s="47"/>
      <c r="G28" s="47"/>
      <c r="H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spans="2:26" s="359" customFormat="1">
      <c r="B29" s="47"/>
      <c r="C29" s="47"/>
      <c r="D29" s="47"/>
      <c r="E29" s="47"/>
      <c r="F29" s="47"/>
      <c r="G29" s="47"/>
      <c r="H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spans="2:26" s="359" customFormat="1">
      <c r="B30" s="47"/>
      <c r="C30" s="47"/>
      <c r="D30" s="47"/>
      <c r="E30" s="47"/>
      <c r="F30" s="47"/>
      <c r="G30" s="47"/>
      <c r="H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</sheetData>
  <mergeCells count="9">
    <mergeCell ref="B4:C4"/>
    <mergeCell ref="K4:L4"/>
    <mergeCell ref="S4:T4"/>
    <mergeCell ref="B2:H2"/>
    <mergeCell ref="K2:P2"/>
    <mergeCell ref="S2:Y2"/>
    <mergeCell ref="D3:F3"/>
    <mergeCell ref="M3:O3"/>
    <mergeCell ref="U3:W3"/>
  </mergeCells>
  <phoneticPr fontId="16" type="noConversion"/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B48"/>
  <sheetViews>
    <sheetView zoomScale="85" zoomScaleNormal="85" workbookViewId="0">
      <selection activeCell="K10" sqref="K10"/>
    </sheetView>
  </sheetViews>
  <sheetFormatPr defaultColWidth="9" defaultRowHeight="13.5"/>
  <cols>
    <col min="1" max="1" width="1.86328125" style="1" customWidth="1"/>
    <col min="2" max="3" width="19.1328125" style="1" customWidth="1"/>
    <col min="4" max="4" width="19.59765625" style="1" customWidth="1"/>
    <col min="5" max="5" width="12.3984375" style="1" customWidth="1"/>
    <col min="6" max="6" width="11.265625" style="1" customWidth="1"/>
    <col min="7" max="7" width="10.59765625" style="1" customWidth="1"/>
    <col min="8" max="8" width="14.1328125" style="1" customWidth="1"/>
    <col min="9" max="9" width="15.86328125" style="1" customWidth="1"/>
    <col min="10" max="10" width="10.59765625" style="1" customWidth="1"/>
    <col min="11" max="11" width="16.59765625" style="1" customWidth="1"/>
    <col min="12" max="12" width="10.59765625" style="1" customWidth="1"/>
    <col min="13" max="13" width="25.46484375" style="1" customWidth="1"/>
    <col min="14" max="14" width="23.1328125" style="1" customWidth="1"/>
    <col min="15" max="15" width="9" style="1"/>
    <col min="16" max="16" width="17.9296875" style="1" customWidth="1"/>
    <col min="17" max="17" width="20.46484375" style="1" customWidth="1"/>
    <col min="18" max="18" width="21.1328125" customWidth="1"/>
    <col min="22" max="22" width="15.1328125" customWidth="1"/>
    <col min="23" max="23" width="12.9296875" customWidth="1"/>
    <col min="24" max="24" width="12.59765625"/>
    <col min="25" max="25" width="15.6640625" customWidth="1"/>
    <col min="26" max="26" width="12.59765625"/>
    <col min="27" max="27" width="23.1328125" customWidth="1"/>
  </cols>
  <sheetData>
    <row r="2" spans="2:28" ht="25.15">
      <c r="B2" s="296" t="s">
        <v>66</v>
      </c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8"/>
      <c r="P2" s="296" t="s">
        <v>67</v>
      </c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8"/>
    </row>
    <row r="3" spans="2:28" ht="19.05" customHeight="1">
      <c r="B3" s="17" t="s">
        <v>68</v>
      </c>
      <c r="C3" s="1" t="s">
        <v>69</v>
      </c>
      <c r="N3" s="12"/>
      <c r="P3" s="17"/>
      <c r="R3" s="1"/>
      <c r="S3" s="1"/>
      <c r="T3" s="1"/>
      <c r="U3" s="1"/>
      <c r="V3" s="1"/>
      <c r="W3" s="1"/>
      <c r="X3" s="1"/>
      <c r="Y3" s="1"/>
      <c r="Z3" s="1"/>
      <c r="AA3" s="1"/>
      <c r="AB3" s="12"/>
    </row>
    <row r="4" spans="2:28" ht="19.05" customHeight="1">
      <c r="B4" s="17">
        <v>0.47039999999999998</v>
      </c>
      <c r="C4" s="1">
        <f>B4-$B$11</f>
        <v>0.43869999999999998</v>
      </c>
      <c r="D4" s="1">
        <v>888</v>
      </c>
      <c r="M4" s="62"/>
      <c r="N4" s="12"/>
      <c r="P4" s="17"/>
      <c r="R4" s="1">
        <v>3.4000000000000002E-2</v>
      </c>
      <c r="S4" s="1">
        <f t="shared" ref="S4:S9" si="0">R4-0.034</f>
        <v>0</v>
      </c>
      <c r="T4" s="1">
        <v>0</v>
      </c>
      <c r="U4" s="1"/>
      <c r="V4" s="1"/>
      <c r="W4" s="1"/>
      <c r="X4" s="1"/>
      <c r="Y4" s="1"/>
      <c r="Z4" s="1"/>
      <c r="AA4" s="1"/>
      <c r="AB4" s="12"/>
    </row>
    <row r="5" spans="2:28" ht="19.05" customHeight="1">
      <c r="B5" s="17">
        <v>0.29870000000000002</v>
      </c>
      <c r="C5" s="1">
        <f t="shared" ref="C5:C11" si="1">B5-$B$11</f>
        <v>0.26700000000000002</v>
      </c>
      <c r="D5" s="1">
        <v>596</v>
      </c>
      <c r="M5" s="62"/>
      <c r="N5" s="12"/>
      <c r="P5" s="17"/>
      <c r="R5" s="1">
        <v>9.0050000000000005E-2</v>
      </c>
      <c r="S5" s="1">
        <f t="shared" si="0"/>
        <v>5.6050000000000003E-2</v>
      </c>
      <c r="T5" s="1">
        <v>50</v>
      </c>
      <c r="U5" s="1"/>
      <c r="V5" s="1"/>
      <c r="W5" s="1"/>
      <c r="X5" s="1"/>
      <c r="Y5" s="1"/>
      <c r="Z5" s="1"/>
      <c r="AA5" s="1"/>
      <c r="AB5" s="12"/>
    </row>
    <row r="6" spans="2:28" ht="19.05" customHeight="1">
      <c r="B6" s="17">
        <v>0.18140000000000001</v>
      </c>
      <c r="C6" s="1">
        <f t="shared" si="1"/>
        <v>0.1497</v>
      </c>
      <c r="D6" s="1">
        <v>300</v>
      </c>
      <c r="M6" s="62"/>
      <c r="N6" s="12"/>
      <c r="P6" s="17"/>
      <c r="R6" s="1">
        <v>0.14155000000000001</v>
      </c>
      <c r="S6" s="1">
        <f t="shared" si="0"/>
        <v>0.10755000000000001</v>
      </c>
      <c r="T6" s="1">
        <v>100</v>
      </c>
      <c r="U6" s="1"/>
      <c r="V6" s="1"/>
      <c r="W6" s="1"/>
      <c r="X6" s="1"/>
      <c r="Y6" s="1"/>
      <c r="Z6" s="1"/>
      <c r="AA6" s="1"/>
      <c r="AB6" s="12"/>
    </row>
    <row r="7" spans="2:28" ht="19.05" customHeight="1">
      <c r="B7" s="17">
        <v>0.126</v>
      </c>
      <c r="C7" s="1">
        <f t="shared" si="1"/>
        <v>9.4299999999999995E-2</v>
      </c>
      <c r="D7" s="1">
        <v>200</v>
      </c>
      <c r="M7" s="62"/>
      <c r="N7" s="12"/>
      <c r="P7" s="17"/>
      <c r="R7" s="1">
        <v>0.26029999999999998</v>
      </c>
      <c r="S7" s="1">
        <f t="shared" si="0"/>
        <v>0.2263</v>
      </c>
      <c r="T7" s="1">
        <v>200</v>
      </c>
      <c r="U7" s="1"/>
      <c r="V7" s="1"/>
      <c r="W7" s="1"/>
      <c r="X7" s="1"/>
      <c r="Y7" s="1"/>
      <c r="Z7" s="1"/>
      <c r="AA7" s="1"/>
      <c r="AB7" s="12"/>
    </row>
    <row r="8" spans="2:28" ht="19.05" customHeight="1">
      <c r="B8" s="17">
        <v>8.6499999999999994E-2</v>
      </c>
      <c r="C8" s="1">
        <f t="shared" si="1"/>
        <v>5.4800000000000001E-2</v>
      </c>
      <c r="D8" s="1">
        <v>100</v>
      </c>
      <c r="M8" s="62"/>
      <c r="N8" s="12"/>
      <c r="P8" s="17"/>
      <c r="R8" s="1">
        <v>0.50260000000000005</v>
      </c>
      <c r="S8" s="1">
        <f t="shared" si="0"/>
        <v>0.46860000000000002</v>
      </c>
      <c r="T8" s="1">
        <v>397.4</v>
      </c>
      <c r="U8" s="1"/>
      <c r="V8" s="1"/>
      <c r="W8" s="1"/>
      <c r="X8" s="1"/>
      <c r="Y8" s="1"/>
      <c r="Z8" s="1"/>
      <c r="AA8" s="1"/>
      <c r="AB8" s="12"/>
    </row>
    <row r="9" spans="2:28" ht="19.05" customHeight="1">
      <c r="B9" s="17">
        <v>5.7200000000000001E-2</v>
      </c>
      <c r="C9" s="1">
        <f t="shared" si="1"/>
        <v>2.5499999999999998E-2</v>
      </c>
      <c r="D9" s="1">
        <v>50</v>
      </c>
      <c r="M9" s="62"/>
      <c r="N9" s="12"/>
      <c r="P9" s="17"/>
      <c r="R9" s="1">
        <v>0.66569999999999996</v>
      </c>
      <c r="S9" s="1">
        <f t="shared" si="0"/>
        <v>0.63170000000000004</v>
      </c>
      <c r="T9" s="1">
        <v>588</v>
      </c>
      <c r="U9" s="1"/>
      <c r="V9" s="1"/>
      <c r="W9" s="1"/>
      <c r="X9" s="1"/>
      <c r="Y9" s="1"/>
      <c r="Z9" s="1"/>
      <c r="AA9" s="1"/>
      <c r="AB9" s="12"/>
    </row>
    <row r="10" spans="2:28" ht="19.05" customHeight="1">
      <c r="B10" s="17">
        <v>4.3499999999999997E-2</v>
      </c>
      <c r="C10" s="1">
        <f t="shared" si="1"/>
        <v>1.18E-2</v>
      </c>
      <c r="D10" s="1">
        <v>25</v>
      </c>
      <c r="M10" s="62"/>
      <c r="N10" s="12"/>
      <c r="P10" s="17"/>
      <c r="R10" s="1"/>
      <c r="S10" s="1"/>
      <c r="T10" s="1"/>
      <c r="U10" s="1"/>
      <c r="V10" s="1"/>
      <c r="W10" s="1"/>
      <c r="X10" s="1"/>
      <c r="Y10" s="1"/>
      <c r="Z10" s="1"/>
      <c r="AA10" s="1"/>
      <c r="AB10" s="12"/>
    </row>
    <row r="11" spans="2:28" ht="19.05" customHeight="1">
      <c r="B11" s="17">
        <v>3.1699999999999999E-2</v>
      </c>
      <c r="C11" s="1">
        <f t="shared" si="1"/>
        <v>0</v>
      </c>
      <c r="D11" s="1">
        <v>0</v>
      </c>
      <c r="M11" s="62"/>
      <c r="N11" s="12"/>
      <c r="P11" s="17"/>
      <c r="R11" s="1"/>
      <c r="S11" s="1"/>
      <c r="T11" s="1"/>
      <c r="U11" s="1"/>
      <c r="V11" s="1"/>
      <c r="W11" s="1"/>
      <c r="X11" s="1"/>
      <c r="Y11" s="1"/>
      <c r="Z11" s="1"/>
      <c r="AA11" s="1"/>
      <c r="AB11" s="12"/>
    </row>
    <row r="12" spans="2:28" ht="19.05" customHeight="1">
      <c r="B12" s="17"/>
      <c r="M12" s="62"/>
      <c r="N12" s="12"/>
      <c r="P12" s="17"/>
      <c r="R12" s="1"/>
      <c r="S12" s="1"/>
      <c r="T12" s="1"/>
      <c r="U12" s="1"/>
      <c r="V12" s="1"/>
      <c r="W12" s="1"/>
      <c r="X12" s="1"/>
      <c r="Y12" s="1"/>
      <c r="Z12" s="1"/>
      <c r="AA12" s="1"/>
      <c r="AB12" s="12"/>
    </row>
    <row r="13" spans="2:28" ht="19.05" customHeight="1">
      <c r="B13" s="17"/>
      <c r="M13" s="62"/>
      <c r="N13" s="12"/>
      <c r="P13" s="17"/>
      <c r="R13" s="1"/>
      <c r="S13" s="1"/>
      <c r="T13" s="1"/>
      <c r="U13" s="1"/>
      <c r="V13" s="1"/>
      <c r="W13" s="1"/>
      <c r="X13" s="1"/>
      <c r="Y13" s="1"/>
      <c r="Z13" s="1"/>
      <c r="AA13" s="1"/>
      <c r="AB13" s="12"/>
    </row>
    <row r="14" spans="2:28" ht="19.05" customHeight="1">
      <c r="B14" s="17"/>
      <c r="M14" s="62"/>
      <c r="N14" s="63"/>
      <c r="O14" s="62"/>
      <c r="P14" s="17"/>
      <c r="R14" s="1"/>
      <c r="S14" s="1"/>
      <c r="T14" s="1"/>
      <c r="U14" s="1"/>
      <c r="V14" s="1"/>
      <c r="W14" s="1"/>
      <c r="X14" s="1"/>
      <c r="Y14" s="1"/>
      <c r="Z14" s="1"/>
      <c r="AA14" s="1"/>
      <c r="AB14" s="12"/>
    </row>
    <row r="15" spans="2:28" ht="19.05" customHeight="1">
      <c r="B15" s="17"/>
      <c r="N15" s="12"/>
      <c r="P15" s="17"/>
      <c r="R15" s="1"/>
      <c r="S15" s="1"/>
      <c r="T15" s="1"/>
      <c r="U15" s="1"/>
      <c r="V15" s="1"/>
      <c r="W15" s="1"/>
      <c r="X15" s="1"/>
      <c r="Y15" s="1"/>
      <c r="Z15" s="1"/>
      <c r="AA15" s="1"/>
      <c r="AB15" s="12"/>
    </row>
    <row r="16" spans="2:28" ht="19.05" customHeight="1">
      <c r="B16" s="17"/>
      <c r="N16" s="12"/>
      <c r="P16" s="17" t="s">
        <v>70</v>
      </c>
      <c r="Q16" s="1" t="s">
        <v>71</v>
      </c>
      <c r="R16" s="1" t="s">
        <v>72</v>
      </c>
      <c r="S16" s="1" t="s">
        <v>73</v>
      </c>
      <c r="T16" s="1" t="s">
        <v>74</v>
      </c>
      <c r="U16" s="1" t="s">
        <v>69</v>
      </c>
      <c r="V16" s="1" t="s">
        <v>75</v>
      </c>
      <c r="W16" s="1" t="s">
        <v>76</v>
      </c>
      <c r="X16" s="1" t="s">
        <v>77</v>
      </c>
      <c r="Y16" s="1" t="s">
        <v>78</v>
      </c>
      <c r="Z16" s="1" t="s">
        <v>79</v>
      </c>
      <c r="AA16" s="1" t="s">
        <v>80</v>
      </c>
      <c r="AB16" s="12"/>
    </row>
    <row r="17" spans="2:28" ht="19.05" customHeight="1">
      <c r="B17" s="17" t="s">
        <v>70</v>
      </c>
      <c r="C17" s="1" t="s">
        <v>71</v>
      </c>
      <c r="D17" s="1" t="s">
        <v>72</v>
      </c>
      <c r="E17" s="1" t="s">
        <v>73</v>
      </c>
      <c r="F17" s="1" t="s">
        <v>74</v>
      </c>
      <c r="G17" s="1" t="s">
        <v>69</v>
      </c>
      <c r="H17" s="1" t="s">
        <v>75</v>
      </c>
      <c r="I17" s="1" t="s">
        <v>76</v>
      </c>
      <c r="J17" s="1" t="s">
        <v>81</v>
      </c>
      <c r="K17" s="1" t="s">
        <v>78</v>
      </c>
      <c r="L17" s="1" t="s">
        <v>79</v>
      </c>
      <c r="M17" s="1" t="s">
        <v>80</v>
      </c>
      <c r="N17" s="12"/>
      <c r="P17" s="17">
        <v>1.1234</v>
      </c>
      <c r="Q17" s="1">
        <v>1.1892</v>
      </c>
      <c r="R17" s="1">
        <f t="shared" ref="R17:R24" si="2">Q17-P17</f>
        <v>6.5800000000000095E-2</v>
      </c>
      <c r="S17" s="1">
        <v>0.1726</v>
      </c>
      <c r="T17" s="1">
        <v>0.18160000000000001</v>
      </c>
      <c r="U17" s="1">
        <f t="shared" ref="U17:U24" si="3">AVERAGE(S17:T17)-0.03445</f>
        <v>0.14265</v>
      </c>
      <c r="V17" s="1">
        <f t="shared" ref="V17:V24" si="4">U17*905.78-2.3996</f>
        <v>126.809917</v>
      </c>
      <c r="W17" s="1">
        <v>200</v>
      </c>
      <c r="X17" s="1">
        <f t="shared" ref="X17:X24" si="5">V17*(W17/100000)</f>
        <v>0.25361983399999999</v>
      </c>
      <c r="Y17" s="1">
        <v>2.5</v>
      </c>
      <c r="Z17" s="1">
        <f t="shared" ref="Z17:Z24" si="6">X17*Y17</f>
        <v>0.63404958499999997</v>
      </c>
      <c r="AA17" s="1">
        <f t="shared" ref="AA17:AA24" si="7">Z17/R17</f>
        <v>9.6360119300911702</v>
      </c>
      <c r="AB17" s="12" t="s">
        <v>82</v>
      </c>
    </row>
    <row r="18" spans="2:28" ht="19.05" customHeight="1">
      <c r="B18" s="17">
        <v>1.1234</v>
      </c>
      <c r="C18" s="1">
        <v>1.1892</v>
      </c>
      <c r="D18" s="1">
        <f>C18-B18</f>
        <v>6.5800000000000095E-2</v>
      </c>
      <c r="E18" s="1">
        <v>0.19420000000000001</v>
      </c>
      <c r="F18" s="1">
        <v>0.21740000000000001</v>
      </c>
      <c r="G18" s="1">
        <f>AVERAGE(E18:F18)-0.0317</f>
        <v>0.1741</v>
      </c>
      <c r="H18" s="1">
        <f>G18*2073.6-0.1639</f>
        <v>360.84985999999998</v>
      </c>
      <c r="I18" s="1">
        <v>300</v>
      </c>
      <c r="J18" s="1">
        <f>H18*(I18/100000)</f>
        <v>1.08254958</v>
      </c>
      <c r="K18" s="1">
        <v>2.5</v>
      </c>
      <c r="L18" s="1">
        <f>J18*K18</f>
        <v>2.7063739500000001</v>
      </c>
      <c r="M18" s="1">
        <f>L18/D18</f>
        <v>41.130303191489297</v>
      </c>
      <c r="N18" s="12" t="s">
        <v>82</v>
      </c>
      <c r="P18" s="17">
        <v>1.1079000000000001</v>
      </c>
      <c r="Q18" s="1">
        <v>1.1768000000000001</v>
      </c>
      <c r="R18" s="1">
        <f t="shared" si="2"/>
        <v>6.8900000000000003E-2</v>
      </c>
      <c r="S18" s="1">
        <v>0.1298</v>
      </c>
      <c r="T18" s="1">
        <v>0.1351</v>
      </c>
      <c r="U18" s="1">
        <f t="shared" si="3"/>
        <v>9.8000000000000004E-2</v>
      </c>
      <c r="V18" s="1">
        <f t="shared" si="4"/>
        <v>86.366839999999996</v>
      </c>
      <c r="W18" s="1">
        <v>200</v>
      </c>
      <c r="X18" s="1">
        <f t="shared" si="5"/>
        <v>0.17273368</v>
      </c>
      <c r="Y18" s="1">
        <v>2.5</v>
      </c>
      <c r="Z18" s="1">
        <f t="shared" si="6"/>
        <v>0.4318342</v>
      </c>
      <c r="AA18" s="1">
        <f t="shared" si="7"/>
        <v>6.2675500725689401</v>
      </c>
      <c r="AB18" s="12"/>
    </row>
    <row r="19" spans="2:28" ht="19.05" customHeight="1">
      <c r="B19" s="17">
        <v>1.1083000000000001</v>
      </c>
      <c r="C19" s="1">
        <v>1.1605000000000001</v>
      </c>
      <c r="D19" s="1">
        <f t="shared" ref="D19:D25" si="8">C19-B19</f>
        <v>5.2200000000000003E-2</v>
      </c>
      <c r="E19" s="1">
        <v>0.11609999999999999</v>
      </c>
      <c r="F19" s="1">
        <v>0.12640000000000001</v>
      </c>
      <c r="G19" s="1">
        <f t="shared" ref="G19:G25" si="9">AVERAGE(E19:F19)-0.0317</f>
        <v>8.9550000000000005E-2</v>
      </c>
      <c r="H19" s="1">
        <f t="shared" ref="H19:H25" si="10">G19*2073.6-0.1639</f>
        <v>185.52698000000001</v>
      </c>
      <c r="I19" s="1">
        <v>300</v>
      </c>
      <c r="J19" s="1">
        <f t="shared" ref="J19:J25" si="11">H19*(I19/100000)</f>
        <v>0.55658094000000002</v>
      </c>
      <c r="K19" s="1">
        <v>2.5</v>
      </c>
      <c r="L19" s="1">
        <f t="shared" ref="L19:L25" si="12">J19*K19</f>
        <v>1.39145235</v>
      </c>
      <c r="M19" s="1">
        <f t="shared" ref="M19:M25" si="13">L19/D19</f>
        <v>26.656175287356302</v>
      </c>
      <c r="N19" s="12"/>
      <c r="P19" s="17">
        <v>1.1095999999999999</v>
      </c>
      <c r="Q19" s="1">
        <v>1.1557999999999999</v>
      </c>
      <c r="R19" s="1">
        <f t="shared" si="2"/>
        <v>4.6199999999999998E-2</v>
      </c>
      <c r="S19" s="1">
        <v>0.10050000000000001</v>
      </c>
      <c r="T19" s="1">
        <v>0.1095</v>
      </c>
      <c r="U19" s="1">
        <f t="shared" si="3"/>
        <v>7.0550000000000002E-2</v>
      </c>
      <c r="V19" s="1">
        <f t="shared" si="4"/>
        <v>61.503179000000003</v>
      </c>
      <c r="W19" s="1">
        <v>200</v>
      </c>
      <c r="X19" s="1">
        <f t="shared" si="5"/>
        <v>0.123006358</v>
      </c>
      <c r="Y19" s="1">
        <v>2.5</v>
      </c>
      <c r="Z19" s="1">
        <f t="shared" si="6"/>
        <v>0.30751589499999998</v>
      </c>
      <c r="AA19" s="1">
        <f t="shared" si="7"/>
        <v>6.6561882034632003</v>
      </c>
      <c r="AB19" s="12"/>
    </row>
    <row r="20" spans="2:28" ht="19.05" customHeight="1">
      <c r="B20" s="17">
        <v>1.1079000000000001</v>
      </c>
      <c r="C20" s="1">
        <v>1.1768000000000001</v>
      </c>
      <c r="D20" s="1">
        <f t="shared" si="8"/>
        <v>6.8900000000000003E-2</v>
      </c>
      <c r="E20" s="1">
        <v>0.15409999999999999</v>
      </c>
      <c r="F20" s="1">
        <v>0.19980000000000001</v>
      </c>
      <c r="G20" s="1">
        <f t="shared" si="9"/>
        <v>0.14524999999999999</v>
      </c>
      <c r="H20" s="1">
        <f t="shared" si="10"/>
        <v>301.0265</v>
      </c>
      <c r="I20" s="1">
        <v>300</v>
      </c>
      <c r="J20" s="1">
        <f t="shared" si="11"/>
        <v>0.90307950000000003</v>
      </c>
      <c r="K20" s="1">
        <v>2.5</v>
      </c>
      <c r="L20" s="1">
        <f t="shared" si="12"/>
        <v>2.2576987499999999</v>
      </c>
      <c r="M20" s="1">
        <f t="shared" si="13"/>
        <v>32.767761248185799</v>
      </c>
      <c r="N20" s="12"/>
      <c r="P20" s="17">
        <v>1.0926</v>
      </c>
      <c r="Q20" s="1">
        <v>1.1675</v>
      </c>
      <c r="R20" s="1">
        <f t="shared" si="2"/>
        <v>7.4899999999999994E-2</v>
      </c>
      <c r="S20" s="1">
        <v>0.18179999999999999</v>
      </c>
      <c r="T20" s="1">
        <v>0.1706</v>
      </c>
      <c r="U20" s="1">
        <f t="shared" si="3"/>
        <v>0.14174999999999999</v>
      </c>
      <c r="V20" s="1">
        <f t="shared" si="4"/>
        <v>125.994715</v>
      </c>
      <c r="W20" s="1">
        <v>200</v>
      </c>
      <c r="X20" s="1">
        <f t="shared" si="5"/>
        <v>0.25198943000000001</v>
      </c>
      <c r="Y20" s="1">
        <v>2.5</v>
      </c>
      <c r="Z20" s="1">
        <f t="shared" si="6"/>
        <v>0.62997357499999995</v>
      </c>
      <c r="AA20" s="1">
        <f t="shared" si="7"/>
        <v>8.4108621495327096</v>
      </c>
      <c r="AB20" s="12"/>
    </row>
    <row r="21" spans="2:28" ht="19.05" customHeight="1">
      <c r="B21" s="17">
        <v>1.0926</v>
      </c>
      <c r="C21" s="1">
        <v>1.1675</v>
      </c>
      <c r="D21" s="1">
        <f t="shared" si="8"/>
        <v>7.4899999999999994E-2</v>
      </c>
      <c r="E21" s="1">
        <v>0.22270000000000001</v>
      </c>
      <c r="F21" s="1">
        <v>0.27239999999999998</v>
      </c>
      <c r="G21" s="1">
        <f t="shared" si="9"/>
        <v>0.21584999999999999</v>
      </c>
      <c r="H21" s="1">
        <f t="shared" si="10"/>
        <v>447.42266000000001</v>
      </c>
      <c r="I21" s="1">
        <v>300</v>
      </c>
      <c r="J21" s="1">
        <f t="shared" si="11"/>
        <v>1.3422679799999999</v>
      </c>
      <c r="K21" s="1">
        <v>2.5</v>
      </c>
      <c r="L21" s="1">
        <f t="shared" si="12"/>
        <v>3.3556699499999998</v>
      </c>
      <c r="M21" s="1">
        <f t="shared" si="13"/>
        <v>44.8020020026702</v>
      </c>
      <c r="N21" s="12"/>
      <c r="P21" s="17">
        <v>1.1135999999999999</v>
      </c>
      <c r="Q21" s="1">
        <v>1.161</v>
      </c>
      <c r="R21" s="1">
        <f t="shared" si="2"/>
        <v>4.7400000000000102E-2</v>
      </c>
      <c r="S21" s="1">
        <v>0.14099999999999999</v>
      </c>
      <c r="T21" s="1">
        <v>0.12839999999999999</v>
      </c>
      <c r="U21" s="1">
        <f t="shared" si="3"/>
        <v>0.10025000000000001</v>
      </c>
      <c r="V21" s="1">
        <f t="shared" si="4"/>
        <v>88.404844999999995</v>
      </c>
      <c r="W21" s="1">
        <v>100</v>
      </c>
      <c r="X21" s="1">
        <f t="shared" si="5"/>
        <v>8.8404844999999996E-2</v>
      </c>
      <c r="Y21" s="1">
        <v>2.5</v>
      </c>
      <c r="Z21" s="1">
        <f t="shared" si="6"/>
        <v>0.2210121125</v>
      </c>
      <c r="AA21" s="1">
        <f t="shared" si="7"/>
        <v>4.6627027953586397</v>
      </c>
      <c r="AB21" s="12" t="s">
        <v>65</v>
      </c>
    </row>
    <row r="22" spans="2:28" ht="19.05" customHeight="1">
      <c r="B22" s="17">
        <v>1.1135999999999999</v>
      </c>
      <c r="C22" s="1">
        <v>1.161</v>
      </c>
      <c r="D22" s="1">
        <f t="shared" si="8"/>
        <v>4.7400000000000102E-2</v>
      </c>
      <c r="E22" s="1">
        <v>0.13239999999999999</v>
      </c>
      <c r="F22" s="1">
        <v>0.1173</v>
      </c>
      <c r="G22" s="1">
        <f t="shared" si="9"/>
        <v>9.3149999999999997E-2</v>
      </c>
      <c r="H22" s="1">
        <f t="shared" si="10"/>
        <v>192.99194</v>
      </c>
      <c r="I22" s="1">
        <v>100</v>
      </c>
      <c r="J22" s="1">
        <f t="shared" si="11"/>
        <v>0.19299194</v>
      </c>
      <c r="K22" s="1">
        <v>2.5</v>
      </c>
      <c r="L22" s="1">
        <f t="shared" si="12"/>
        <v>0.48247984999999999</v>
      </c>
      <c r="M22" s="1">
        <f t="shared" si="13"/>
        <v>10.178899789029501</v>
      </c>
      <c r="N22" s="12" t="s">
        <v>65</v>
      </c>
      <c r="P22" s="17">
        <v>1.1168</v>
      </c>
      <c r="Q22" s="1">
        <v>1.1665000000000001</v>
      </c>
      <c r="R22" s="1">
        <f t="shared" si="2"/>
        <v>4.9700000000000098E-2</v>
      </c>
      <c r="S22" s="1">
        <v>9.5699999999999993E-2</v>
      </c>
      <c r="T22" s="1">
        <v>9.5799999999999996E-2</v>
      </c>
      <c r="U22" s="1">
        <f t="shared" si="3"/>
        <v>6.13E-2</v>
      </c>
      <c r="V22" s="1">
        <f t="shared" si="4"/>
        <v>53.124713999999997</v>
      </c>
      <c r="W22" s="1">
        <v>100</v>
      </c>
      <c r="X22" s="1">
        <f t="shared" si="5"/>
        <v>5.3124714000000003E-2</v>
      </c>
      <c r="Y22" s="1">
        <v>2.5</v>
      </c>
      <c r="Z22" s="1">
        <f t="shared" si="6"/>
        <v>0.13281178499999999</v>
      </c>
      <c r="AA22" s="1">
        <f t="shared" si="7"/>
        <v>2.6722693158953699</v>
      </c>
      <c r="AB22" s="12"/>
    </row>
    <row r="23" spans="2:28" ht="19.05" customHeight="1">
      <c r="B23" s="17">
        <v>1.1168</v>
      </c>
      <c r="C23" s="1">
        <v>1.1665000000000001</v>
      </c>
      <c r="D23" s="1">
        <f t="shared" si="8"/>
        <v>4.9700000000000098E-2</v>
      </c>
      <c r="E23" s="1">
        <v>7.9299999999999995E-2</v>
      </c>
      <c r="F23" s="1">
        <v>8.5800000000000001E-2</v>
      </c>
      <c r="G23" s="1">
        <f t="shared" si="9"/>
        <v>5.0849999999999999E-2</v>
      </c>
      <c r="H23" s="1">
        <f t="shared" si="10"/>
        <v>105.27866</v>
      </c>
      <c r="I23" s="1">
        <v>100</v>
      </c>
      <c r="J23" s="1">
        <f t="shared" si="11"/>
        <v>0.10527866</v>
      </c>
      <c r="K23" s="1">
        <v>2.5</v>
      </c>
      <c r="L23" s="1">
        <f t="shared" si="12"/>
        <v>0.26319664999999998</v>
      </c>
      <c r="M23" s="1">
        <f t="shared" si="13"/>
        <v>5.2957072434607602</v>
      </c>
      <c r="N23" s="12"/>
      <c r="P23" s="17">
        <v>1.1039000000000001</v>
      </c>
      <c r="Q23" s="1">
        <v>1.1623000000000001</v>
      </c>
      <c r="R23" s="1">
        <f t="shared" si="2"/>
        <v>5.8400000000000001E-2</v>
      </c>
      <c r="S23" s="1">
        <v>0.14410000000000001</v>
      </c>
      <c r="T23" s="1">
        <v>0.1671</v>
      </c>
      <c r="U23" s="1">
        <f t="shared" si="3"/>
        <v>0.12114999999999999</v>
      </c>
      <c r="V23" s="1">
        <f t="shared" si="4"/>
        <v>107.33564699999999</v>
      </c>
      <c r="W23" s="1">
        <v>100</v>
      </c>
      <c r="X23" s="1">
        <f t="shared" si="5"/>
        <v>0.10733564700000001</v>
      </c>
      <c r="Y23" s="1">
        <v>2.5</v>
      </c>
      <c r="Z23" s="1">
        <f t="shared" si="6"/>
        <v>0.2683391175</v>
      </c>
      <c r="AA23" s="1">
        <f t="shared" si="7"/>
        <v>4.5948479023972597</v>
      </c>
      <c r="AB23" s="12"/>
    </row>
    <row r="24" spans="2:28" ht="19.05" customHeight="1">
      <c r="B24" s="17">
        <v>1.1039000000000001</v>
      </c>
      <c r="C24" s="1">
        <v>1.1623000000000001</v>
      </c>
      <c r="D24" s="1">
        <f t="shared" si="8"/>
        <v>5.8400000000000001E-2</v>
      </c>
      <c r="E24" s="1">
        <v>0.19070000000000001</v>
      </c>
      <c r="F24" s="1">
        <v>0.20619999999999999</v>
      </c>
      <c r="G24" s="1">
        <f t="shared" si="9"/>
        <v>0.16675000000000001</v>
      </c>
      <c r="H24" s="1">
        <f t="shared" si="10"/>
        <v>345.60890000000001</v>
      </c>
      <c r="I24" s="1">
        <v>100</v>
      </c>
      <c r="J24" s="1">
        <f t="shared" si="11"/>
        <v>0.3456089</v>
      </c>
      <c r="K24" s="1">
        <v>2.5</v>
      </c>
      <c r="L24" s="1">
        <f t="shared" si="12"/>
        <v>0.86402224999999999</v>
      </c>
      <c r="M24" s="1">
        <f t="shared" si="13"/>
        <v>14.7949015410959</v>
      </c>
      <c r="N24" s="12"/>
      <c r="P24" s="18">
        <v>1.1026</v>
      </c>
      <c r="Q24" s="14">
        <v>1.1306</v>
      </c>
      <c r="R24" s="14">
        <f t="shared" si="2"/>
        <v>2.8000000000000001E-2</v>
      </c>
      <c r="S24" s="14">
        <v>9.2700000000000005E-2</v>
      </c>
      <c r="T24" s="14">
        <v>0.1087</v>
      </c>
      <c r="U24" s="14">
        <f t="shared" si="3"/>
        <v>6.6250000000000003E-2</v>
      </c>
      <c r="V24" s="14">
        <f t="shared" si="4"/>
        <v>57.608325000000001</v>
      </c>
      <c r="W24" s="14">
        <v>100</v>
      </c>
      <c r="X24" s="14">
        <f t="shared" si="5"/>
        <v>5.7608325000000002E-2</v>
      </c>
      <c r="Y24" s="14">
        <v>2.5</v>
      </c>
      <c r="Z24" s="14">
        <f t="shared" si="6"/>
        <v>0.14402081250000001</v>
      </c>
      <c r="AA24" s="14">
        <f t="shared" si="7"/>
        <v>5.1436004464285698</v>
      </c>
      <c r="AB24" s="15"/>
    </row>
    <row r="25" spans="2:28" ht="19.05" customHeight="1">
      <c r="B25" s="18">
        <v>1.1026</v>
      </c>
      <c r="C25" s="14">
        <v>1.1306</v>
      </c>
      <c r="D25" s="14">
        <f t="shared" si="8"/>
        <v>2.8000000000000001E-2</v>
      </c>
      <c r="E25" s="14">
        <v>8.5300000000000001E-2</v>
      </c>
      <c r="F25" s="14">
        <v>0.1051</v>
      </c>
      <c r="G25" s="14">
        <f t="shared" si="9"/>
        <v>6.3500000000000001E-2</v>
      </c>
      <c r="H25" s="14">
        <f t="shared" si="10"/>
        <v>131.50970000000001</v>
      </c>
      <c r="I25" s="14">
        <v>100</v>
      </c>
      <c r="J25" s="14">
        <f t="shared" si="11"/>
        <v>0.13150970000000001</v>
      </c>
      <c r="K25" s="14">
        <v>2.5</v>
      </c>
      <c r="L25" s="14">
        <f t="shared" si="12"/>
        <v>0.32877424999999999</v>
      </c>
      <c r="M25" s="14">
        <f t="shared" si="13"/>
        <v>11.741937500000001</v>
      </c>
      <c r="N25" s="15"/>
    </row>
    <row r="32" spans="2:28" ht="19.05" customHeight="1"/>
    <row r="33" ht="19.05" customHeight="1"/>
    <row r="34" ht="19.05" customHeight="1"/>
    <row r="35" ht="19.05" customHeight="1"/>
    <row r="36" ht="19.05" customHeight="1"/>
    <row r="37" ht="19.05" customHeight="1"/>
    <row r="38" ht="19.05" customHeight="1"/>
    <row r="39" ht="19.05" customHeight="1"/>
    <row r="40" ht="19.05" customHeight="1"/>
    <row r="41" ht="19.05" customHeight="1"/>
    <row r="42" ht="19.05" customHeight="1"/>
    <row r="43" ht="19.05" customHeight="1"/>
    <row r="44" ht="19.05" customHeight="1"/>
    <row r="45" ht="19.05" customHeight="1"/>
    <row r="46" ht="19.05" customHeight="1"/>
    <row r="47" ht="19.05" customHeight="1"/>
    <row r="48" ht="19.05" customHeight="1"/>
  </sheetData>
  <mergeCells count="2">
    <mergeCell ref="B2:N2"/>
    <mergeCell ref="P2:AB2"/>
  </mergeCells>
  <phoneticPr fontId="16" type="noConversion"/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N44"/>
  <sheetViews>
    <sheetView topLeftCell="A13" zoomScale="70" zoomScaleNormal="70" workbookViewId="0">
      <selection activeCell="L28" sqref="L28"/>
    </sheetView>
  </sheetViews>
  <sheetFormatPr defaultColWidth="9" defaultRowHeight="13.5"/>
  <cols>
    <col min="1" max="1" width="1.86328125" style="1" customWidth="1"/>
    <col min="2" max="2" width="31.59765625" style="2" customWidth="1"/>
    <col min="3" max="12" width="13.86328125" customWidth="1"/>
    <col min="13" max="13" width="12.59765625"/>
  </cols>
  <sheetData>
    <row r="2" spans="2:14" s="1" customFormat="1" ht="23" customHeight="1">
      <c r="B2" s="3"/>
      <c r="C2" s="286" t="s">
        <v>83</v>
      </c>
      <c r="D2" s="286"/>
      <c r="E2" s="286"/>
      <c r="F2" s="286"/>
      <c r="G2" s="286"/>
      <c r="H2" s="4"/>
      <c r="I2" s="4"/>
      <c r="J2" s="4"/>
      <c r="K2" s="4"/>
      <c r="L2" s="4"/>
      <c r="M2" s="4"/>
      <c r="N2" s="5"/>
    </row>
    <row r="3" spans="2:14" s="1" customFormat="1" ht="23" customHeight="1">
      <c r="B3" s="6" t="s">
        <v>5</v>
      </c>
      <c r="C3" s="1">
        <v>1115.90647517</v>
      </c>
      <c r="D3" s="1">
        <v>1228.46799048</v>
      </c>
      <c r="E3" s="1">
        <v>1201.6961407399999</v>
      </c>
      <c r="F3" s="1">
        <v>1248.2783859199999</v>
      </c>
      <c r="G3" s="1">
        <v>1142.2369627999999</v>
      </c>
      <c r="N3" s="12"/>
    </row>
    <row r="4" spans="2:14" s="1" customFormat="1" ht="23" customHeight="1">
      <c r="B4" s="6" t="s">
        <v>84</v>
      </c>
      <c r="C4" s="1">
        <v>1602.97818097</v>
      </c>
      <c r="D4" s="1">
        <v>1636.48521815</v>
      </c>
      <c r="E4" s="1">
        <v>1504.35259662</v>
      </c>
      <c r="F4" s="1">
        <v>1540.83463087</v>
      </c>
      <c r="G4" s="1">
        <v>1671.80396486</v>
      </c>
      <c r="N4" s="12"/>
    </row>
    <row r="5" spans="2:14" s="1" customFormat="1" ht="23" customHeight="1">
      <c r="B5" s="6" t="s">
        <v>85</v>
      </c>
      <c r="C5" s="1">
        <v>1492.5213499199999</v>
      </c>
      <c r="D5" s="1">
        <v>1396.60954072</v>
      </c>
      <c r="E5" s="1">
        <v>1587.10934735</v>
      </c>
      <c r="F5" s="1">
        <v>1455.4020877800001</v>
      </c>
      <c r="G5" s="1">
        <v>1637.4947313</v>
      </c>
      <c r="N5" s="12"/>
    </row>
    <row r="6" spans="2:14" s="1" customFormat="1" ht="23" customHeight="1">
      <c r="B6" s="6" t="s">
        <v>86</v>
      </c>
      <c r="C6" s="1">
        <v>1788.3508590199999</v>
      </c>
      <c r="D6" s="1">
        <v>1805.96722488</v>
      </c>
      <c r="E6" s="1">
        <v>1915.8399827999999</v>
      </c>
      <c r="F6" s="1">
        <v>1843.3086684100001</v>
      </c>
      <c r="G6" s="1">
        <v>1900.10287236</v>
      </c>
      <c r="N6" s="12"/>
    </row>
    <row r="7" spans="2:14" s="1" customFormat="1" ht="23" customHeight="1">
      <c r="B7" s="6" t="s">
        <v>87</v>
      </c>
      <c r="C7" s="1">
        <v>1682.96832793</v>
      </c>
      <c r="D7" s="1">
        <v>1585.38241337</v>
      </c>
      <c r="E7" s="1">
        <v>1651.29572828</v>
      </c>
      <c r="F7" s="1">
        <v>1716.89545748</v>
      </c>
      <c r="G7" s="1">
        <v>1668.1683228300001</v>
      </c>
      <c r="N7" s="12"/>
    </row>
    <row r="8" spans="2:14" s="1" customFormat="1" ht="23" customHeight="1">
      <c r="B8" s="6" t="s">
        <v>88</v>
      </c>
      <c r="C8" s="1">
        <v>1475.44960212</v>
      </c>
      <c r="D8" s="1">
        <v>1534.0568703199999</v>
      </c>
      <c r="E8" s="1">
        <v>1516.55709346</v>
      </c>
      <c r="F8" s="1">
        <v>1481.88125309</v>
      </c>
      <c r="G8" s="1">
        <v>1218.3947603300001</v>
      </c>
      <c r="N8" s="12"/>
    </row>
    <row r="9" spans="2:14" s="1" customFormat="1" ht="23" customHeight="1">
      <c r="B9" s="6" t="s">
        <v>89</v>
      </c>
      <c r="C9" s="1">
        <v>1246.2627473499999</v>
      </c>
      <c r="D9" s="1">
        <v>1419.7790178600001</v>
      </c>
      <c r="E9" s="1">
        <v>1284.60159185</v>
      </c>
      <c r="F9" s="1">
        <v>1438.1841879999999</v>
      </c>
      <c r="G9" s="1">
        <v>1364.7325125299999</v>
      </c>
      <c r="N9" s="12"/>
    </row>
    <row r="10" spans="2:14" s="1" customFormat="1" ht="23" customHeight="1">
      <c r="B10" s="6" t="s">
        <v>90</v>
      </c>
      <c r="C10" s="1">
        <v>1445.00319818</v>
      </c>
      <c r="D10" s="1">
        <v>1432.8853503299999</v>
      </c>
      <c r="E10" s="1">
        <v>1516.9537222700001</v>
      </c>
      <c r="F10" s="1">
        <v>1602.61298397</v>
      </c>
      <c r="G10" s="1">
        <v>1515.9845029600001</v>
      </c>
      <c r="N10" s="12"/>
    </row>
    <row r="11" spans="2:14" s="1" customFormat="1" ht="23" customHeight="1">
      <c r="B11" s="6" t="s">
        <v>91</v>
      </c>
      <c r="C11" s="1">
        <v>1926.118393</v>
      </c>
      <c r="D11" s="1">
        <v>1898.0543173900001</v>
      </c>
      <c r="E11" s="1">
        <v>1837.8746400699999</v>
      </c>
      <c r="F11" s="1">
        <v>1870.3923963499999</v>
      </c>
      <c r="G11" s="1">
        <v>2110.1238907900001</v>
      </c>
      <c r="N11" s="12"/>
    </row>
    <row r="12" spans="2:14" s="1" customFormat="1" ht="23" customHeight="1">
      <c r="B12" s="6" t="s">
        <v>92</v>
      </c>
      <c r="C12" s="1">
        <v>1801.08473761</v>
      </c>
      <c r="D12" s="1">
        <v>2067.0050185300001</v>
      </c>
      <c r="E12" s="1">
        <v>2012.41304571</v>
      </c>
      <c r="F12" s="1">
        <v>1908.26420102</v>
      </c>
      <c r="G12" s="1">
        <v>1981.74545167</v>
      </c>
      <c r="N12" s="12"/>
    </row>
    <row r="13" spans="2:14" s="1" customFormat="1" ht="23" customHeight="1">
      <c r="B13" s="6" t="s">
        <v>93</v>
      </c>
      <c r="C13" s="1">
        <v>1700.8185439399999</v>
      </c>
      <c r="D13" s="1">
        <v>1866.23637162</v>
      </c>
      <c r="E13" s="1">
        <v>1866.1578774499999</v>
      </c>
      <c r="F13" s="1">
        <v>1786.6861518600001</v>
      </c>
      <c r="G13" s="1">
        <v>1929.6090727000001</v>
      </c>
      <c r="N13" s="12"/>
    </row>
    <row r="14" spans="2:14" s="1" customFormat="1" ht="23" customHeight="1">
      <c r="B14" s="6" t="s">
        <v>94</v>
      </c>
      <c r="C14" s="1">
        <v>1700.2330283599999</v>
      </c>
      <c r="D14" s="1">
        <v>1723.2959458400001</v>
      </c>
      <c r="E14" s="1">
        <v>1837.3450568999999</v>
      </c>
      <c r="F14" s="1">
        <v>1892.42115033</v>
      </c>
      <c r="G14" s="1">
        <v>2064.7997857599998</v>
      </c>
      <c r="N14" s="12"/>
    </row>
    <row r="15" spans="2:14" s="1" customFormat="1" ht="23" customHeight="1">
      <c r="B15" s="6" t="s">
        <v>95</v>
      </c>
      <c r="C15" s="1">
        <v>1572.08001296</v>
      </c>
      <c r="D15" s="1">
        <v>1603.0406301</v>
      </c>
      <c r="E15" s="1">
        <v>1643.89827539</v>
      </c>
      <c r="F15" s="1">
        <v>1804.1418877900001</v>
      </c>
      <c r="G15" s="1">
        <v>1720.2044052799999</v>
      </c>
      <c r="N15" s="12"/>
    </row>
    <row r="16" spans="2:14" s="1" customFormat="1" ht="23" customHeight="1">
      <c r="B16" s="6" t="s">
        <v>96</v>
      </c>
      <c r="C16" s="1">
        <v>1634.8944694700001</v>
      </c>
      <c r="D16" s="1">
        <v>1670.7208430600001</v>
      </c>
      <c r="E16" s="1">
        <v>1716.25896197</v>
      </c>
      <c r="F16" s="1">
        <v>1752.6561746100001</v>
      </c>
      <c r="G16" s="1">
        <v>1751.5936005200001</v>
      </c>
      <c r="N16" s="12"/>
    </row>
    <row r="17" spans="2:14" s="1" customFormat="1" ht="23" customHeight="1">
      <c r="B17" s="6" t="s">
        <v>97</v>
      </c>
      <c r="C17" s="1">
        <v>1374.9066948300001</v>
      </c>
      <c r="D17" s="1">
        <v>1521.80983603</v>
      </c>
      <c r="E17" s="1">
        <v>1577.9703053000001</v>
      </c>
      <c r="F17" s="1">
        <v>1545.7415654199999</v>
      </c>
      <c r="G17" s="1">
        <v>1806.3607176099999</v>
      </c>
      <c r="N17" s="12"/>
    </row>
    <row r="18" spans="2:14" s="1" customFormat="1" ht="23" customHeight="1">
      <c r="B18" s="6" t="s">
        <v>98</v>
      </c>
      <c r="C18" s="1">
        <v>1452.14885714</v>
      </c>
      <c r="D18" s="1">
        <v>1487.3157273700001</v>
      </c>
      <c r="E18" s="1">
        <v>1647.1231127900001</v>
      </c>
      <c r="F18" s="1">
        <v>1576.12623347</v>
      </c>
      <c r="G18" s="1">
        <v>1394.4616938700001</v>
      </c>
      <c r="N18" s="12"/>
    </row>
    <row r="19" spans="2:14" s="1" customFormat="1" ht="23" customHeight="1">
      <c r="B19" s="6"/>
      <c r="N19" s="12"/>
    </row>
    <row r="20" spans="2:14" s="1" customFormat="1" ht="23" customHeight="1">
      <c r="B20" s="6" t="s">
        <v>99</v>
      </c>
      <c r="H20" s="1" t="s">
        <v>3</v>
      </c>
      <c r="I20" s="1" t="s">
        <v>4</v>
      </c>
      <c r="N20" s="12"/>
    </row>
    <row r="21" spans="2:14" s="1" customFormat="1" ht="23" customHeight="1">
      <c r="B21" s="6" t="s">
        <v>5</v>
      </c>
      <c r="C21" s="1">
        <f>C3-650</f>
        <v>465.90647517000002</v>
      </c>
      <c r="D21" s="1">
        <f t="shared" ref="D21:D36" si="0">D3-650</f>
        <v>578.46799048000003</v>
      </c>
      <c r="E21" s="1">
        <f t="shared" ref="E21:E36" si="1">E3-650</f>
        <v>551.69614074000003</v>
      </c>
      <c r="F21" s="1">
        <f t="shared" ref="F21:F36" si="2">F3-650</f>
        <v>598.27838592000001</v>
      </c>
      <c r="G21" s="1">
        <f t="shared" ref="G21:G36" si="3">G3-650</f>
        <v>492.23696280000001</v>
      </c>
      <c r="I21" s="1">
        <f>C21/$H$22</f>
        <v>0.49496544173018397</v>
      </c>
      <c r="J21" s="1">
        <f t="shared" ref="J21:J36" si="4">D21/$H$22</f>
        <v>0.61454751048529999</v>
      </c>
      <c r="K21" s="1">
        <f t="shared" ref="K21:K36" si="5">E21/$H$22</f>
        <v>0.58610587865853003</v>
      </c>
      <c r="L21" s="1">
        <f t="shared" ref="L21:L36" si="6">F21/$H$22</f>
        <v>0.63559349643394203</v>
      </c>
      <c r="M21" s="1">
        <f t="shared" ref="M21:M36" si="7">G21/$H$22</f>
        <v>0.52293818333245201</v>
      </c>
      <c r="N21" s="12" t="s">
        <v>5</v>
      </c>
    </row>
    <row r="22" spans="2:14" s="1" customFormat="1" ht="23" customHeight="1">
      <c r="B22" s="6" t="s">
        <v>84</v>
      </c>
      <c r="C22" s="1">
        <f t="shared" ref="C22:C36" si="8">C4-650</f>
        <v>952.97818097000004</v>
      </c>
      <c r="D22" s="1">
        <f t="shared" si="0"/>
        <v>986.48521815000004</v>
      </c>
      <c r="E22" s="1">
        <f t="shared" si="1"/>
        <v>854.35259661999999</v>
      </c>
      <c r="F22" s="1">
        <f t="shared" si="2"/>
        <v>890.83463086999996</v>
      </c>
      <c r="G22" s="1">
        <f t="shared" si="3"/>
        <v>1021.80396486</v>
      </c>
      <c r="H22" s="1">
        <f>AVERAGE(C22:G22)</f>
        <v>941.29091829399999</v>
      </c>
      <c r="I22" s="1">
        <f t="shared" ref="I22:I36" si="9">C22/$H$22</f>
        <v>1.0124162067739699</v>
      </c>
      <c r="J22" s="1">
        <f t="shared" si="4"/>
        <v>1.04801310517041</v>
      </c>
      <c r="K22" s="1">
        <f t="shared" si="5"/>
        <v>0.90763926435031606</v>
      </c>
      <c r="L22" s="1">
        <f t="shared" si="6"/>
        <v>0.94639671280856796</v>
      </c>
      <c r="M22" s="1">
        <f t="shared" si="7"/>
        <v>1.0855347108967399</v>
      </c>
      <c r="N22" s="12" t="s">
        <v>84</v>
      </c>
    </row>
    <row r="23" spans="2:14" s="1" customFormat="1" ht="23" customHeight="1">
      <c r="B23" s="6" t="s">
        <v>85</v>
      </c>
      <c r="C23" s="1">
        <f t="shared" si="8"/>
        <v>842.52134992000003</v>
      </c>
      <c r="D23" s="1">
        <f t="shared" si="0"/>
        <v>746.60954072000004</v>
      </c>
      <c r="E23" s="1">
        <f t="shared" si="1"/>
        <v>937.10934735000001</v>
      </c>
      <c r="F23" s="1">
        <f t="shared" si="2"/>
        <v>805.40208777999999</v>
      </c>
      <c r="G23" s="1">
        <f t="shared" si="3"/>
        <v>987.49473130000001</v>
      </c>
      <c r="I23" s="1">
        <f t="shared" si="9"/>
        <v>0.89507009315142405</v>
      </c>
      <c r="J23" s="1">
        <f t="shared" si="4"/>
        <v>0.79317618624554298</v>
      </c>
      <c r="K23" s="1">
        <f t="shared" si="5"/>
        <v>0.99555762106833201</v>
      </c>
      <c r="L23" s="1">
        <f t="shared" si="6"/>
        <v>0.85563567238034599</v>
      </c>
      <c r="M23" s="1">
        <f t="shared" si="7"/>
        <v>1.0490855824783101</v>
      </c>
      <c r="N23" s="12" t="s">
        <v>85</v>
      </c>
    </row>
    <row r="24" spans="2:14" s="1" customFormat="1" ht="23" customHeight="1">
      <c r="B24" s="6" t="s">
        <v>86</v>
      </c>
      <c r="C24" s="1">
        <f t="shared" si="8"/>
        <v>1138.3508590199999</v>
      </c>
      <c r="D24" s="1">
        <f t="shared" si="0"/>
        <v>1155.96722488</v>
      </c>
      <c r="E24" s="1">
        <f t="shared" si="1"/>
        <v>1265.8399827999999</v>
      </c>
      <c r="F24" s="1">
        <f t="shared" si="2"/>
        <v>1193.3086684100001</v>
      </c>
      <c r="G24" s="1">
        <f t="shared" si="3"/>
        <v>1250.10287236</v>
      </c>
      <c r="I24" s="1">
        <f t="shared" si="9"/>
        <v>1.20935072982873</v>
      </c>
      <c r="J24" s="1">
        <f t="shared" si="4"/>
        <v>1.22806584278438</v>
      </c>
      <c r="K24" s="1">
        <f t="shared" si="5"/>
        <v>1.3447914541598001</v>
      </c>
      <c r="L24" s="1">
        <f t="shared" si="6"/>
        <v>1.2677363025798201</v>
      </c>
      <c r="M24" s="1">
        <f t="shared" si="7"/>
        <v>1.32807280731625</v>
      </c>
      <c r="N24" s="12" t="s">
        <v>86</v>
      </c>
    </row>
    <row r="25" spans="2:14" s="1" customFormat="1" ht="23" customHeight="1">
      <c r="B25" s="6" t="s">
        <v>87</v>
      </c>
      <c r="C25" s="1">
        <f t="shared" si="8"/>
        <v>1032.96832793</v>
      </c>
      <c r="D25" s="1">
        <f t="shared" si="0"/>
        <v>935.38241336999999</v>
      </c>
      <c r="E25" s="1">
        <f t="shared" si="1"/>
        <v>1001.29572828</v>
      </c>
      <c r="F25" s="1">
        <f t="shared" si="2"/>
        <v>1066.89545748</v>
      </c>
      <c r="G25" s="1">
        <f t="shared" si="3"/>
        <v>1018.16832283</v>
      </c>
      <c r="I25" s="1">
        <f t="shared" si="9"/>
        <v>1.0973954043901299</v>
      </c>
      <c r="J25" s="1">
        <f t="shared" si="4"/>
        <v>0.99372297680858501</v>
      </c>
      <c r="K25" s="1">
        <f t="shared" si="5"/>
        <v>1.06374735888747</v>
      </c>
      <c r="L25" s="1">
        <f t="shared" si="6"/>
        <v>1.13343859666005</v>
      </c>
      <c r="M25" s="1">
        <f t="shared" si="7"/>
        <v>1.0816723109103501</v>
      </c>
      <c r="N25" s="12" t="s">
        <v>87</v>
      </c>
    </row>
    <row r="26" spans="2:14" s="1" customFormat="1" ht="23" customHeight="1">
      <c r="B26" s="6" t="s">
        <v>88</v>
      </c>
      <c r="C26" s="1">
        <f t="shared" si="8"/>
        <v>825.44960212000001</v>
      </c>
      <c r="D26" s="1">
        <f t="shared" si="0"/>
        <v>884.05687032000003</v>
      </c>
      <c r="E26" s="1">
        <f t="shared" si="1"/>
        <v>866.55709346000003</v>
      </c>
      <c r="F26" s="1">
        <f t="shared" si="2"/>
        <v>831.88125308999997</v>
      </c>
      <c r="G26" s="1">
        <f t="shared" si="3"/>
        <v>568.39476033000005</v>
      </c>
      <c r="I26" s="1">
        <f t="shared" si="9"/>
        <v>0.87693356652802801</v>
      </c>
      <c r="J26" s="1">
        <f t="shared" si="4"/>
        <v>0.93919621780933404</v>
      </c>
      <c r="K26" s="1">
        <f t="shared" si="5"/>
        <v>0.92060496560463201</v>
      </c>
      <c r="L26" s="1">
        <f t="shared" si="6"/>
        <v>0.88376636481068505</v>
      </c>
      <c r="M26" s="1">
        <f t="shared" si="7"/>
        <v>0.60384600476137695</v>
      </c>
      <c r="N26" s="12" t="s">
        <v>88</v>
      </c>
    </row>
    <row r="27" spans="2:14" s="1" customFormat="1" ht="23" customHeight="1">
      <c r="B27" s="6" t="s">
        <v>89</v>
      </c>
      <c r="C27" s="1">
        <f t="shared" si="8"/>
        <v>596.26274735000004</v>
      </c>
      <c r="D27" s="1">
        <f t="shared" si="0"/>
        <v>769.77901785999995</v>
      </c>
      <c r="E27" s="1">
        <f t="shared" si="1"/>
        <v>634.60159184999998</v>
      </c>
      <c r="F27" s="1">
        <f t="shared" si="2"/>
        <v>788.18418799999995</v>
      </c>
      <c r="G27" s="1">
        <f t="shared" si="3"/>
        <v>714.73251253000001</v>
      </c>
      <c r="I27" s="1">
        <f t="shared" si="9"/>
        <v>0.633452140843629</v>
      </c>
      <c r="J27" s="1">
        <f t="shared" si="4"/>
        <v>0.81779076255739402</v>
      </c>
      <c r="K27" s="1">
        <f t="shared" si="5"/>
        <v>0.67418221032043402</v>
      </c>
      <c r="L27" s="1">
        <f t="shared" si="6"/>
        <v>0.83734387815884703</v>
      </c>
      <c r="M27" s="1">
        <f t="shared" si="7"/>
        <v>0.75931096182823499</v>
      </c>
      <c r="N27" s="12" t="s">
        <v>89</v>
      </c>
    </row>
    <row r="28" spans="2:14" s="1" customFormat="1" ht="23" customHeight="1">
      <c r="B28" s="6" t="s">
        <v>90</v>
      </c>
      <c r="C28" s="1">
        <f t="shared" si="8"/>
        <v>795.00319818000003</v>
      </c>
      <c r="D28" s="1">
        <f t="shared" si="0"/>
        <v>782.88535033000005</v>
      </c>
      <c r="E28" s="1">
        <f t="shared" si="1"/>
        <v>866.95372226999996</v>
      </c>
      <c r="F28" s="1">
        <f t="shared" si="2"/>
        <v>952.61298396999996</v>
      </c>
      <c r="G28" s="1">
        <f t="shared" si="3"/>
        <v>865.98450295999999</v>
      </c>
      <c r="I28" s="1">
        <f t="shared" si="9"/>
        <v>0.84458819556112097</v>
      </c>
      <c r="J28" s="1">
        <f t="shared" si="4"/>
        <v>0.83171454766492903</v>
      </c>
      <c r="K28" s="1">
        <f t="shared" si="5"/>
        <v>0.92102633247675503</v>
      </c>
      <c r="L28" s="1">
        <f t="shared" si="6"/>
        <v>1.01202823213945</v>
      </c>
      <c r="M28" s="1">
        <f t="shared" si="7"/>
        <v>0.91999666216849796</v>
      </c>
      <c r="N28" s="12" t="s">
        <v>90</v>
      </c>
    </row>
    <row r="29" spans="2:14" s="1" customFormat="1" ht="23" customHeight="1">
      <c r="B29" s="6" t="s">
        <v>91</v>
      </c>
      <c r="C29" s="1">
        <f t="shared" si="8"/>
        <v>1276.118393</v>
      </c>
      <c r="D29" s="1">
        <f t="shared" si="0"/>
        <v>1248.0543173900001</v>
      </c>
      <c r="E29" s="1">
        <f t="shared" si="1"/>
        <v>1187.8746400699999</v>
      </c>
      <c r="F29" s="1">
        <f t="shared" si="2"/>
        <v>1220.3923963499999</v>
      </c>
      <c r="G29" s="1">
        <f t="shared" si="3"/>
        <v>1460.1238907899999</v>
      </c>
      <c r="I29" s="1">
        <f t="shared" si="9"/>
        <v>1.3557109371806599</v>
      </c>
      <c r="J29" s="1">
        <f t="shared" si="4"/>
        <v>1.32589648230324</v>
      </c>
      <c r="K29" s="1">
        <f t="shared" si="5"/>
        <v>1.26196334946364</v>
      </c>
      <c r="L29" s="1">
        <f t="shared" si="6"/>
        <v>1.2965092647041001</v>
      </c>
      <c r="M29" s="1">
        <f t="shared" si="7"/>
        <v>1.55119300782837</v>
      </c>
      <c r="N29" s="12" t="s">
        <v>91</v>
      </c>
    </row>
    <row r="30" spans="2:14" s="1" customFormat="1" ht="23" customHeight="1">
      <c r="B30" s="6" t="s">
        <v>92</v>
      </c>
      <c r="C30" s="1">
        <f t="shared" si="8"/>
        <v>1151.08473761</v>
      </c>
      <c r="D30" s="1">
        <f t="shared" si="0"/>
        <v>1417.0050185299999</v>
      </c>
      <c r="E30" s="1">
        <f t="shared" si="1"/>
        <v>1362.41304571</v>
      </c>
      <c r="F30" s="1">
        <f t="shared" si="2"/>
        <v>1258.26420102</v>
      </c>
      <c r="G30" s="1">
        <f t="shared" si="3"/>
        <v>1331.74545167</v>
      </c>
      <c r="I30" s="1">
        <f t="shared" si="9"/>
        <v>1.22287883080422</v>
      </c>
      <c r="J30" s="1">
        <f t="shared" si="4"/>
        <v>1.50538477636456</v>
      </c>
      <c r="K30" s="1">
        <f t="shared" si="5"/>
        <v>1.44738785770848</v>
      </c>
      <c r="L30" s="1">
        <f t="shared" si="6"/>
        <v>1.3367431646960799</v>
      </c>
      <c r="M30" s="1">
        <f t="shared" si="7"/>
        <v>1.41480750083477</v>
      </c>
      <c r="N30" s="12" t="s">
        <v>92</v>
      </c>
    </row>
    <row r="31" spans="2:14" s="1" customFormat="1" ht="23" customHeight="1">
      <c r="B31" s="6" t="s">
        <v>93</v>
      </c>
      <c r="C31" s="1">
        <f t="shared" si="8"/>
        <v>1050.8185439399999</v>
      </c>
      <c r="D31" s="1">
        <f t="shared" si="0"/>
        <v>1216.23637162</v>
      </c>
      <c r="E31" s="1">
        <f t="shared" si="1"/>
        <v>1216.1578774499999</v>
      </c>
      <c r="F31" s="1">
        <f t="shared" si="2"/>
        <v>1136.6861518600001</v>
      </c>
      <c r="G31" s="1">
        <f t="shared" si="3"/>
        <v>1279.6090727000001</v>
      </c>
      <c r="I31" s="1">
        <f t="shared" si="9"/>
        <v>1.11635895292022</v>
      </c>
      <c r="J31" s="1">
        <f t="shared" si="4"/>
        <v>1.29209402532462</v>
      </c>
      <c r="K31" s="1">
        <f t="shared" si="5"/>
        <v>1.29201063540926</v>
      </c>
      <c r="L31" s="1">
        <f t="shared" si="6"/>
        <v>1.2075821935264599</v>
      </c>
      <c r="M31" s="1">
        <f t="shared" si="7"/>
        <v>1.3594193334183799</v>
      </c>
      <c r="N31" s="12" t="s">
        <v>93</v>
      </c>
    </row>
    <row r="32" spans="2:14" s="1" customFormat="1" ht="23" customHeight="1">
      <c r="B32" s="6" t="s">
        <v>94</v>
      </c>
      <c r="C32" s="1">
        <f t="shared" si="8"/>
        <v>1050.2330283599999</v>
      </c>
      <c r="D32" s="1">
        <f t="shared" si="0"/>
        <v>1073.2959458400001</v>
      </c>
      <c r="E32" s="1">
        <f t="shared" si="1"/>
        <v>1187.3450568999999</v>
      </c>
      <c r="F32" s="1">
        <f t="shared" si="2"/>
        <v>1242.42115033</v>
      </c>
      <c r="G32" s="1">
        <f t="shared" si="3"/>
        <v>1414.7997857600001</v>
      </c>
      <c r="I32" s="1">
        <f t="shared" si="9"/>
        <v>1.1157369182563099</v>
      </c>
      <c r="J32" s="1">
        <f t="shared" si="4"/>
        <v>1.14023828869532</v>
      </c>
      <c r="K32" s="1">
        <f t="shared" si="5"/>
        <v>1.2614007357597301</v>
      </c>
      <c r="L32" s="1">
        <f t="shared" si="6"/>
        <v>1.3199119700227999</v>
      </c>
      <c r="M32" s="1">
        <f t="shared" si="7"/>
        <v>1.5030420014294701</v>
      </c>
      <c r="N32" s="12" t="s">
        <v>94</v>
      </c>
    </row>
    <row r="33" spans="2:14" s="1" customFormat="1" ht="23" customHeight="1">
      <c r="B33" s="6" t="s">
        <v>95</v>
      </c>
      <c r="C33" s="1">
        <f t="shared" si="8"/>
        <v>922.08001295999998</v>
      </c>
      <c r="D33" s="1">
        <f t="shared" si="0"/>
        <v>953.04063010000004</v>
      </c>
      <c r="E33" s="1">
        <f t="shared" si="1"/>
        <v>993.89827538999998</v>
      </c>
      <c r="F33" s="1">
        <f t="shared" si="2"/>
        <v>1154.1418877900001</v>
      </c>
      <c r="G33" s="1">
        <f t="shared" si="3"/>
        <v>1070.2044052799999</v>
      </c>
      <c r="I33" s="1">
        <f t="shared" si="9"/>
        <v>0.97959089484384099</v>
      </c>
      <c r="J33" s="1">
        <f t="shared" si="4"/>
        <v>1.0124825509071</v>
      </c>
      <c r="K33" s="1">
        <f t="shared" si="5"/>
        <v>1.05588852083195</v>
      </c>
      <c r="L33" s="1">
        <f t="shared" si="6"/>
        <v>1.2261266579324599</v>
      </c>
      <c r="M33" s="1">
        <f t="shared" si="7"/>
        <v>1.13695392623106</v>
      </c>
      <c r="N33" s="12" t="s">
        <v>95</v>
      </c>
    </row>
    <row r="34" spans="2:14" s="1" customFormat="1" ht="23" customHeight="1">
      <c r="B34" s="6" t="s">
        <v>96</v>
      </c>
      <c r="C34" s="1">
        <f t="shared" si="8"/>
        <v>984.89446946999999</v>
      </c>
      <c r="D34" s="1">
        <f t="shared" si="0"/>
        <v>1020.72084306</v>
      </c>
      <c r="E34" s="1">
        <f t="shared" si="1"/>
        <v>1066.25896197</v>
      </c>
      <c r="F34" s="1">
        <f t="shared" si="2"/>
        <v>1102.6561746100001</v>
      </c>
      <c r="G34" s="1">
        <f t="shared" si="3"/>
        <v>1101.5936005200001</v>
      </c>
      <c r="I34" s="1">
        <f t="shared" si="9"/>
        <v>1.04632314019881</v>
      </c>
      <c r="J34" s="1">
        <f t="shared" si="4"/>
        <v>1.0843840339073501</v>
      </c>
      <c r="K34" s="1">
        <f t="shared" si="5"/>
        <v>1.1327624024063601</v>
      </c>
      <c r="L34" s="1">
        <f t="shared" si="6"/>
        <v>1.1714297388616699</v>
      </c>
      <c r="M34" s="1">
        <f t="shared" si="7"/>
        <v>1.1703008911596999</v>
      </c>
      <c r="N34" s="12" t="s">
        <v>96</v>
      </c>
    </row>
    <row r="35" spans="2:14" s="1" customFormat="1" ht="23" customHeight="1">
      <c r="B35" s="6" t="s">
        <v>97</v>
      </c>
      <c r="C35" s="1">
        <f t="shared" si="8"/>
        <v>724.90669482999999</v>
      </c>
      <c r="D35" s="1">
        <f t="shared" si="0"/>
        <v>871.80983603000004</v>
      </c>
      <c r="E35" s="1">
        <f t="shared" si="1"/>
        <v>927.97030529999995</v>
      </c>
      <c r="F35" s="1">
        <f t="shared" si="2"/>
        <v>895.74156542000003</v>
      </c>
      <c r="G35" s="1">
        <f t="shared" si="3"/>
        <v>1156.3607176099999</v>
      </c>
      <c r="I35" s="1">
        <f t="shared" si="9"/>
        <v>0.77011971617002795</v>
      </c>
      <c r="J35" s="1">
        <f t="shared" si="4"/>
        <v>0.92618532600959602</v>
      </c>
      <c r="K35" s="1">
        <f t="shared" si="5"/>
        <v>0.98584856951754896</v>
      </c>
      <c r="L35" s="1">
        <f t="shared" si="6"/>
        <v>0.95160969686549801</v>
      </c>
      <c r="M35" s="1">
        <f t="shared" si="7"/>
        <v>1.2284838779766301</v>
      </c>
      <c r="N35" s="12" t="s">
        <v>97</v>
      </c>
    </row>
    <row r="36" spans="2:14" s="1" customFormat="1" ht="23" customHeight="1">
      <c r="B36" s="30" t="s">
        <v>98</v>
      </c>
      <c r="C36" s="14">
        <f t="shared" si="8"/>
        <v>802.14885714000002</v>
      </c>
      <c r="D36" s="14">
        <f t="shared" si="0"/>
        <v>837.31572736999999</v>
      </c>
      <c r="E36" s="14">
        <f t="shared" si="1"/>
        <v>997.12311279000005</v>
      </c>
      <c r="F36" s="14">
        <f t="shared" si="2"/>
        <v>926.12623346999999</v>
      </c>
      <c r="G36" s="14">
        <f t="shared" si="3"/>
        <v>744.46169386999998</v>
      </c>
      <c r="H36" s="14"/>
      <c r="I36" s="14">
        <f t="shared" si="9"/>
        <v>0.85217953509401601</v>
      </c>
      <c r="J36" s="14">
        <f t="shared" si="4"/>
        <v>0.88953979168050901</v>
      </c>
      <c r="K36" s="14">
        <f t="shared" si="5"/>
        <v>1.05931449396876</v>
      </c>
      <c r="L36" s="14">
        <f t="shared" si="6"/>
        <v>0.98388948142463295</v>
      </c>
      <c r="M36" s="14">
        <f t="shared" si="7"/>
        <v>0.79089437643705895</v>
      </c>
      <c r="N36" s="15" t="s">
        <v>98</v>
      </c>
    </row>
    <row r="37" spans="2:14" ht="19.05" customHeight="1"/>
    <row r="38" spans="2:14" ht="19.05" customHeight="1"/>
    <row r="39" spans="2:14" ht="19.05" customHeight="1"/>
    <row r="40" spans="2:14" ht="19.05" customHeight="1"/>
    <row r="41" spans="2:14" ht="19.05" customHeight="1"/>
    <row r="42" spans="2:14" ht="19.05" customHeight="1"/>
    <row r="43" spans="2:14" ht="19.05" customHeight="1"/>
    <row r="44" spans="2:14" ht="19.05" customHeight="1"/>
  </sheetData>
  <mergeCells count="1">
    <mergeCell ref="C2:G2"/>
  </mergeCells>
  <phoneticPr fontId="16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394E-DCED-4DA3-AC67-E258CCB8F366}">
  <dimension ref="B1:G34"/>
  <sheetViews>
    <sheetView workbookViewId="0">
      <selection activeCell="I17" sqref="I17"/>
    </sheetView>
  </sheetViews>
  <sheetFormatPr defaultRowHeight="13.5"/>
  <cols>
    <col min="2" max="2" width="16.1328125" customWidth="1"/>
    <col min="3" max="3" width="14.33203125" customWidth="1"/>
    <col min="4" max="4" width="12.796875" customWidth="1"/>
    <col min="5" max="5" width="20.6640625" customWidth="1"/>
    <col min="7" max="7" width="18.9296875" customWidth="1"/>
  </cols>
  <sheetData>
    <row r="1" spans="2:7" ht="13.9" thickBot="1"/>
    <row r="2" spans="2:7" ht="13.9" thickBot="1">
      <c r="B2" s="95" t="s">
        <v>282</v>
      </c>
      <c r="C2" s="96" t="s">
        <v>175</v>
      </c>
      <c r="D2" s="96" t="s">
        <v>176</v>
      </c>
      <c r="E2" s="96" t="s">
        <v>177</v>
      </c>
      <c r="F2" s="96" t="s">
        <v>3</v>
      </c>
      <c r="G2" s="97" t="s">
        <v>4</v>
      </c>
    </row>
    <row r="3" spans="2:7">
      <c r="B3" s="285" t="s">
        <v>291</v>
      </c>
      <c r="C3" s="89">
        <v>1.92</v>
      </c>
      <c r="D3" s="89">
        <v>89</v>
      </c>
      <c r="E3" s="98">
        <f t="shared" ref="E3:E34" si="0">C3/D3</f>
        <v>2.1573033707865168E-2</v>
      </c>
      <c r="F3" s="98">
        <f>AVERAGE(E3:E10)</f>
        <v>1.6392190796796904E-2</v>
      </c>
      <c r="G3" s="107">
        <f>E3/$F$3</f>
        <v>1.3160555520181365</v>
      </c>
    </row>
    <row r="4" spans="2:7">
      <c r="B4" s="278"/>
      <c r="C4" s="35">
        <v>1.88</v>
      </c>
      <c r="D4" s="35">
        <v>87</v>
      </c>
      <c r="E4" s="110">
        <f t="shared" si="0"/>
        <v>2.1609195402298848E-2</v>
      </c>
      <c r="F4" s="110"/>
      <c r="G4" s="108">
        <f>E4/$F$3</f>
        <v>1.3182615838342588</v>
      </c>
    </row>
    <row r="5" spans="2:7">
      <c r="B5" s="278"/>
      <c r="C5" s="35">
        <v>1.49</v>
      </c>
      <c r="D5" s="35">
        <v>64</v>
      </c>
      <c r="E5" s="110">
        <f t="shared" si="0"/>
        <v>2.328125E-2</v>
      </c>
      <c r="F5" s="110"/>
      <c r="G5" s="108">
        <f t="shared" ref="G5:G34" si="1">E5/$F$3</f>
        <v>1.4202647033945728</v>
      </c>
    </row>
    <row r="6" spans="2:7">
      <c r="B6" s="278"/>
      <c r="C6" s="35">
        <v>0.45</v>
      </c>
      <c r="D6" s="35">
        <v>42</v>
      </c>
      <c r="E6" s="110">
        <f t="shared" si="0"/>
        <v>1.0714285714285714E-2</v>
      </c>
      <c r="F6" s="110"/>
      <c r="G6" s="108">
        <f t="shared" si="1"/>
        <v>0.65362134000900762</v>
      </c>
    </row>
    <row r="7" spans="2:7">
      <c r="B7" s="278"/>
      <c r="C7" s="35">
        <v>0.61</v>
      </c>
      <c r="D7" s="35">
        <v>55</v>
      </c>
      <c r="E7" s="110">
        <f t="shared" si="0"/>
        <v>1.1090909090909091E-2</v>
      </c>
      <c r="F7" s="110"/>
      <c r="G7" s="108">
        <f t="shared" si="1"/>
        <v>0.67659712044568787</v>
      </c>
    </row>
    <row r="8" spans="2:7">
      <c r="B8" s="278"/>
      <c r="C8" s="35">
        <v>0.48</v>
      </c>
      <c r="D8" s="35">
        <v>61</v>
      </c>
      <c r="E8" s="110">
        <f t="shared" si="0"/>
        <v>7.8688524590163934E-3</v>
      </c>
      <c r="F8" s="110"/>
      <c r="G8" s="108">
        <f t="shared" si="1"/>
        <v>0.48003665626891051</v>
      </c>
    </row>
    <row r="9" spans="2:7">
      <c r="B9" s="278"/>
      <c r="C9" s="35">
        <v>0.89</v>
      </c>
      <c r="D9" s="35">
        <v>62</v>
      </c>
      <c r="E9" s="110">
        <f t="shared" si="0"/>
        <v>1.4354838709677419E-2</v>
      </c>
      <c r="F9" s="110"/>
      <c r="G9" s="108">
        <f t="shared" si="1"/>
        <v>0.87571203188303604</v>
      </c>
    </row>
    <row r="10" spans="2:7" ht="13.9" thickBot="1">
      <c r="B10" s="279"/>
      <c r="C10" s="94">
        <v>1.28</v>
      </c>
      <c r="D10" s="94">
        <v>62</v>
      </c>
      <c r="E10" s="99">
        <f t="shared" si="0"/>
        <v>2.0645161290322581E-2</v>
      </c>
      <c r="F10" s="99"/>
      <c r="G10" s="109">
        <f t="shared" si="1"/>
        <v>1.2594510121463889</v>
      </c>
    </row>
    <row r="11" spans="2:7">
      <c r="B11" s="285" t="s">
        <v>292</v>
      </c>
      <c r="C11" s="89">
        <v>2.3199999999999998</v>
      </c>
      <c r="D11" s="89">
        <v>69</v>
      </c>
      <c r="E11" s="98">
        <f t="shared" si="0"/>
        <v>3.3623188405797103E-2</v>
      </c>
      <c r="F11" s="98"/>
      <c r="G11" s="107">
        <f t="shared" si="1"/>
        <v>2.0511711230427601</v>
      </c>
    </row>
    <row r="12" spans="2:7">
      <c r="B12" s="278"/>
      <c r="C12" s="35">
        <v>1.55</v>
      </c>
      <c r="D12" s="35">
        <v>69</v>
      </c>
      <c r="E12" s="110">
        <f t="shared" si="0"/>
        <v>2.2463768115942029E-2</v>
      </c>
      <c r="F12" s="110"/>
      <c r="G12" s="108">
        <f t="shared" si="1"/>
        <v>1.3703945003087405</v>
      </c>
    </row>
    <row r="13" spans="2:7">
      <c r="B13" s="278"/>
      <c r="C13" s="35">
        <v>1.74</v>
      </c>
      <c r="D13" s="35">
        <v>92</v>
      </c>
      <c r="E13" s="110">
        <f t="shared" si="0"/>
        <v>1.8913043478260869E-2</v>
      </c>
      <c r="F13" s="110"/>
      <c r="G13" s="108">
        <f t="shared" si="1"/>
        <v>1.1537837567115525</v>
      </c>
    </row>
    <row r="14" spans="2:7">
      <c r="B14" s="278"/>
      <c r="C14" s="35">
        <v>0.98</v>
      </c>
      <c r="D14" s="35">
        <v>65</v>
      </c>
      <c r="E14" s="110">
        <f t="shared" si="0"/>
        <v>1.5076923076923076E-2</v>
      </c>
      <c r="F14" s="110"/>
      <c r="G14" s="108">
        <f t="shared" si="1"/>
        <v>0.91976254204344454</v>
      </c>
    </row>
    <row r="15" spans="2:7">
      <c r="B15" s="278"/>
      <c r="C15" s="35">
        <v>0.76</v>
      </c>
      <c r="D15" s="35">
        <v>70</v>
      </c>
      <c r="E15" s="110">
        <f t="shared" si="0"/>
        <v>1.0857142857142857E-2</v>
      </c>
      <c r="F15" s="110"/>
      <c r="G15" s="108">
        <f t="shared" si="1"/>
        <v>0.66233629120912774</v>
      </c>
    </row>
    <row r="16" spans="2:7">
      <c r="B16" s="278"/>
      <c r="C16" s="35">
        <v>2.12</v>
      </c>
      <c r="D16" s="35">
        <v>74</v>
      </c>
      <c r="E16" s="110">
        <f t="shared" si="0"/>
        <v>2.8648648648648651E-2</v>
      </c>
      <c r="F16" s="110"/>
      <c r="G16" s="108">
        <f t="shared" si="1"/>
        <v>1.7477010244565179</v>
      </c>
    </row>
    <row r="17" spans="2:7">
      <c r="B17" s="278"/>
      <c r="C17" s="35">
        <v>1.7</v>
      </c>
      <c r="D17" s="35">
        <v>69</v>
      </c>
      <c r="E17" s="110">
        <f t="shared" si="0"/>
        <v>2.4637681159420288E-2</v>
      </c>
      <c r="F17" s="110"/>
      <c r="G17" s="108">
        <f t="shared" si="1"/>
        <v>1.5030133229192637</v>
      </c>
    </row>
    <row r="18" spans="2:7" ht="13.9" thickBot="1">
      <c r="B18" s="279"/>
      <c r="C18" s="94">
        <v>0.97</v>
      </c>
      <c r="D18" s="94">
        <v>71</v>
      </c>
      <c r="E18" s="99">
        <f t="shared" si="0"/>
        <v>1.3661971830985916E-2</v>
      </c>
      <c r="F18" s="99"/>
      <c r="G18" s="109">
        <f t="shared" si="1"/>
        <v>0.83344392463120409</v>
      </c>
    </row>
    <row r="19" spans="2:7">
      <c r="B19" s="285" t="s">
        <v>293</v>
      </c>
      <c r="C19" s="89">
        <v>17.38</v>
      </c>
      <c r="D19" s="89">
        <v>47</v>
      </c>
      <c r="E19" s="98">
        <f t="shared" si="0"/>
        <v>0.36978723404255315</v>
      </c>
      <c r="F19" s="98"/>
      <c r="G19" s="107">
        <f t="shared" si="1"/>
        <v>22.55874389375769</v>
      </c>
    </row>
    <row r="20" spans="2:7">
      <c r="B20" s="278"/>
      <c r="C20" s="35">
        <v>18.87</v>
      </c>
      <c r="D20" s="35">
        <v>45</v>
      </c>
      <c r="E20" s="110">
        <f t="shared" si="0"/>
        <v>0.41933333333333334</v>
      </c>
      <c r="F20" s="110"/>
      <c r="G20" s="108">
        <f t="shared" si="1"/>
        <v>25.58128675608587</v>
      </c>
    </row>
    <row r="21" spans="2:7">
      <c r="B21" s="278"/>
      <c r="C21" s="35">
        <v>15.09</v>
      </c>
      <c r="D21" s="35">
        <v>41</v>
      </c>
      <c r="E21" s="110">
        <f t="shared" si="0"/>
        <v>0.36804878048780487</v>
      </c>
      <c r="F21" s="110"/>
      <c r="G21" s="108">
        <f t="shared" si="1"/>
        <v>22.452690128504543</v>
      </c>
    </row>
    <row r="22" spans="2:7">
      <c r="B22" s="278"/>
      <c r="C22" s="35">
        <v>10.96</v>
      </c>
      <c r="D22" s="35">
        <v>29</v>
      </c>
      <c r="E22" s="110">
        <f t="shared" si="0"/>
        <v>0.37793103448275867</v>
      </c>
      <c r="F22" s="110"/>
      <c r="G22" s="108">
        <f t="shared" si="1"/>
        <v>23.055553657697043</v>
      </c>
    </row>
    <row r="23" spans="2:7">
      <c r="B23" s="278"/>
      <c r="C23" s="35">
        <v>13.5</v>
      </c>
      <c r="D23" s="35">
        <v>31</v>
      </c>
      <c r="E23" s="110">
        <f t="shared" si="0"/>
        <v>0.43548387096774194</v>
      </c>
      <c r="F23" s="110"/>
      <c r="G23" s="108">
        <f t="shared" si="1"/>
        <v>26.566544787462888</v>
      </c>
    </row>
    <row r="24" spans="2:7">
      <c r="B24" s="278"/>
      <c r="C24" s="35">
        <v>11.21</v>
      </c>
      <c r="D24" s="35">
        <v>27</v>
      </c>
      <c r="E24" s="110">
        <f t="shared" si="0"/>
        <v>0.41518518518518521</v>
      </c>
      <c r="F24" s="110"/>
      <c r="G24" s="108">
        <f t="shared" si="1"/>
        <v>25.328230395312016</v>
      </c>
    </row>
    <row r="25" spans="2:7">
      <c r="B25" s="278"/>
      <c r="C25" s="35">
        <v>13.91</v>
      </c>
      <c r="D25" s="35">
        <v>34</v>
      </c>
      <c r="E25" s="110">
        <f t="shared" si="0"/>
        <v>0.40911764705882353</v>
      </c>
      <c r="F25" s="110"/>
      <c r="G25" s="108">
        <f t="shared" si="1"/>
        <v>24.958082304579243</v>
      </c>
    </row>
    <row r="26" spans="2:7" ht="13.9" thickBot="1">
      <c r="B26" s="279"/>
      <c r="C26" s="94">
        <v>17.46</v>
      </c>
      <c r="D26" s="94">
        <v>33</v>
      </c>
      <c r="E26" s="99">
        <f t="shared" si="0"/>
        <v>0.52909090909090917</v>
      </c>
      <c r="F26" s="99"/>
      <c r="G26" s="109">
        <f t="shared" si="1"/>
        <v>32.277010172081184</v>
      </c>
    </row>
    <row r="27" spans="2:7">
      <c r="B27" s="285" t="s">
        <v>294</v>
      </c>
      <c r="C27" s="89">
        <v>8.56</v>
      </c>
      <c r="D27" s="89">
        <v>37</v>
      </c>
      <c r="E27" s="98">
        <f t="shared" si="0"/>
        <v>0.23135135135135138</v>
      </c>
      <c r="F27" s="98"/>
      <c r="G27" s="107">
        <f t="shared" si="1"/>
        <v>14.113510159762068</v>
      </c>
    </row>
    <row r="28" spans="2:7">
      <c r="B28" s="278"/>
      <c r="C28" s="35">
        <v>5.54</v>
      </c>
      <c r="D28" s="35">
        <v>28</v>
      </c>
      <c r="E28" s="110">
        <f t="shared" si="0"/>
        <v>0.19785714285714287</v>
      </c>
      <c r="F28" s="110"/>
      <c r="G28" s="108">
        <f t="shared" si="1"/>
        <v>12.070207412166342</v>
      </c>
    </row>
    <row r="29" spans="2:7">
      <c r="B29" s="278"/>
      <c r="C29" s="35">
        <v>5.31</v>
      </c>
      <c r="D29" s="35">
        <v>32</v>
      </c>
      <c r="E29" s="110">
        <f t="shared" si="0"/>
        <v>0.16593749999999999</v>
      </c>
      <c r="F29" s="110"/>
      <c r="G29" s="108">
        <f t="shared" si="1"/>
        <v>10.122960503389505</v>
      </c>
    </row>
    <row r="30" spans="2:7">
      <c r="B30" s="278"/>
      <c r="C30" s="35">
        <v>7.46</v>
      </c>
      <c r="D30" s="35">
        <v>34</v>
      </c>
      <c r="E30" s="110">
        <f t="shared" si="0"/>
        <v>0.21941176470588236</v>
      </c>
      <c r="F30" s="110"/>
      <c r="G30" s="108">
        <f t="shared" si="1"/>
        <v>13.385139755007991</v>
      </c>
    </row>
    <row r="31" spans="2:7">
      <c r="B31" s="278"/>
      <c r="C31" s="35">
        <v>6.78</v>
      </c>
      <c r="D31" s="35">
        <v>36</v>
      </c>
      <c r="E31" s="110">
        <f t="shared" si="0"/>
        <v>0.18833333333333335</v>
      </c>
      <c r="F31" s="35"/>
      <c r="G31" s="108">
        <f t="shared" si="1"/>
        <v>11.489210665491669</v>
      </c>
    </row>
    <row r="32" spans="2:7">
      <c r="B32" s="278"/>
      <c r="C32" s="35">
        <v>6.89</v>
      </c>
      <c r="D32" s="35">
        <v>35</v>
      </c>
      <c r="E32" s="110">
        <f t="shared" si="0"/>
        <v>0.19685714285714284</v>
      </c>
      <c r="F32" s="35"/>
      <c r="G32" s="108">
        <f t="shared" si="1"/>
        <v>12.009202753765498</v>
      </c>
    </row>
    <row r="33" spans="2:7">
      <c r="B33" s="278"/>
      <c r="C33" s="35">
        <v>5.12</v>
      </c>
      <c r="D33" s="35">
        <v>30</v>
      </c>
      <c r="E33" s="110">
        <f t="shared" si="0"/>
        <v>0.17066666666666666</v>
      </c>
      <c r="F33" s="35"/>
      <c r="G33" s="108">
        <f t="shared" si="1"/>
        <v>10.411461700410147</v>
      </c>
    </row>
    <row r="34" spans="2:7" ht="13.9" thickBot="1">
      <c r="B34" s="279"/>
      <c r="C34" s="94">
        <v>6.27</v>
      </c>
      <c r="D34" s="94">
        <v>38</v>
      </c>
      <c r="E34" s="99">
        <f t="shared" si="0"/>
        <v>0.16499999999999998</v>
      </c>
      <c r="F34" s="94"/>
      <c r="G34" s="109">
        <f t="shared" si="1"/>
        <v>10.065768636138715</v>
      </c>
    </row>
  </sheetData>
  <mergeCells count="4">
    <mergeCell ref="B3:B10"/>
    <mergeCell ref="B11:B18"/>
    <mergeCell ref="B19:B26"/>
    <mergeCell ref="B27:B34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1BED9-D646-4369-9D42-A979F35BC2BB}">
  <dimension ref="A1:F33"/>
  <sheetViews>
    <sheetView workbookViewId="0">
      <selection activeCell="J12" sqref="J12"/>
    </sheetView>
  </sheetViews>
  <sheetFormatPr defaultRowHeight="13.5"/>
  <sheetData>
    <row r="1" spans="1:6" ht="13.9" thickBot="1">
      <c r="A1" s="111" t="s">
        <v>282</v>
      </c>
      <c r="B1" s="112" t="s">
        <v>175</v>
      </c>
      <c r="C1" s="112" t="s">
        <v>176</v>
      </c>
      <c r="D1" s="112" t="s">
        <v>177</v>
      </c>
      <c r="E1" s="112" t="s">
        <v>3</v>
      </c>
      <c r="F1" s="113" t="s">
        <v>4</v>
      </c>
    </row>
    <row r="2" spans="1:6">
      <c r="A2" s="285" t="s">
        <v>291</v>
      </c>
      <c r="B2" s="98">
        <v>0.85</v>
      </c>
      <c r="C2" s="89">
        <v>76</v>
      </c>
      <c r="D2" s="89">
        <f t="shared" ref="D2:D33" si="0">B2/C2</f>
        <v>1.118421052631579E-2</v>
      </c>
      <c r="E2" s="89">
        <f>AVERAGE(D2:D9)</f>
        <v>8.2339036461492078E-3</v>
      </c>
      <c r="F2" s="90">
        <f>D2/$E$2</f>
        <v>1.3583120482040578</v>
      </c>
    </row>
    <row r="3" spans="1:6">
      <c r="A3" s="278"/>
      <c r="B3" s="110">
        <v>0.4</v>
      </c>
      <c r="C3" s="35">
        <v>66</v>
      </c>
      <c r="D3" s="35">
        <f t="shared" si="0"/>
        <v>6.0606060606060606E-3</v>
      </c>
      <c r="E3" s="35"/>
      <c r="F3" s="91">
        <f t="shared" ref="F3:F33" si="1">D3/$E$2</f>
        <v>0.73605501364355352</v>
      </c>
    </row>
    <row r="4" spans="1:6">
      <c r="A4" s="278"/>
      <c r="B4" s="110">
        <v>0.77</v>
      </c>
      <c r="C4" s="35">
        <v>83</v>
      </c>
      <c r="D4" s="35">
        <f t="shared" si="0"/>
        <v>9.2771084337349395E-3</v>
      </c>
      <c r="E4" s="35"/>
      <c r="F4" s="91">
        <f t="shared" si="1"/>
        <v>1.126696258836307</v>
      </c>
    </row>
    <row r="5" spans="1:6">
      <c r="A5" s="278"/>
      <c r="B5" s="110">
        <v>0.49</v>
      </c>
      <c r="C5" s="35">
        <v>68</v>
      </c>
      <c r="D5" s="35">
        <f t="shared" si="0"/>
        <v>7.2058823529411765E-3</v>
      </c>
      <c r="E5" s="35"/>
      <c r="F5" s="91">
        <f t="shared" si="1"/>
        <v>0.87514776254531335</v>
      </c>
    </row>
    <row r="6" spans="1:6">
      <c r="A6" s="278"/>
      <c r="B6" s="110">
        <v>0.9</v>
      </c>
      <c r="C6" s="35">
        <v>88</v>
      </c>
      <c r="D6" s="35">
        <f t="shared" si="0"/>
        <v>1.0227272727272727E-2</v>
      </c>
      <c r="E6" s="35"/>
      <c r="F6" s="91">
        <f t="shared" si="1"/>
        <v>1.2420928355234966</v>
      </c>
    </row>
    <row r="7" spans="1:6">
      <c r="A7" s="278"/>
      <c r="B7" s="110">
        <v>0.62</v>
      </c>
      <c r="C7" s="35">
        <v>70</v>
      </c>
      <c r="D7" s="35">
        <f t="shared" si="0"/>
        <v>8.8571428571428568E-3</v>
      </c>
      <c r="E7" s="35"/>
      <c r="F7" s="91">
        <f t="shared" si="1"/>
        <v>1.075691827081936</v>
      </c>
    </row>
    <row r="8" spans="1:6">
      <c r="A8" s="278"/>
      <c r="B8" s="110">
        <v>0.5</v>
      </c>
      <c r="C8" s="35">
        <v>56</v>
      </c>
      <c r="D8" s="35">
        <f t="shared" si="0"/>
        <v>8.9285714285714281E-3</v>
      </c>
      <c r="E8" s="35"/>
      <c r="F8" s="91">
        <f t="shared" si="1"/>
        <v>1.0843667611713066</v>
      </c>
    </row>
    <row r="9" spans="1:6" ht="13.9" thickBot="1">
      <c r="A9" s="279"/>
      <c r="B9" s="99">
        <v>0.38</v>
      </c>
      <c r="C9" s="94">
        <v>92</v>
      </c>
      <c r="D9" s="94">
        <f t="shared" si="0"/>
        <v>4.1304347826086954E-3</v>
      </c>
      <c r="E9" s="94"/>
      <c r="F9" s="93">
        <f t="shared" si="1"/>
        <v>0.50163749299403049</v>
      </c>
    </row>
    <row r="10" spans="1:6">
      <c r="A10" s="285" t="s">
        <v>295</v>
      </c>
      <c r="B10" s="98">
        <v>0.54</v>
      </c>
      <c r="C10" s="89">
        <v>76</v>
      </c>
      <c r="D10" s="89">
        <f t="shared" si="0"/>
        <v>7.1052631578947369E-3</v>
      </c>
      <c r="E10" s="89"/>
      <c r="F10" s="90">
        <f t="shared" si="1"/>
        <v>0.86292765415316608</v>
      </c>
    </row>
    <row r="11" spans="1:6">
      <c r="A11" s="278"/>
      <c r="B11" s="110">
        <v>0.77</v>
      </c>
      <c r="C11" s="35">
        <v>82</v>
      </c>
      <c r="D11" s="35">
        <f t="shared" si="0"/>
        <v>9.3902439024390241E-3</v>
      </c>
      <c r="E11" s="35"/>
      <c r="F11" s="91">
        <f t="shared" si="1"/>
        <v>1.1404364571147985</v>
      </c>
    </row>
    <row r="12" spans="1:6">
      <c r="A12" s="278"/>
      <c r="B12" s="110">
        <v>0.78</v>
      </c>
      <c r="C12" s="35">
        <v>83</v>
      </c>
      <c r="D12" s="35">
        <f t="shared" si="0"/>
        <v>9.3975903614457838E-3</v>
      </c>
      <c r="E12" s="35"/>
      <c r="F12" s="91">
        <f t="shared" si="1"/>
        <v>1.1413286777822331</v>
      </c>
    </row>
    <row r="13" spans="1:6">
      <c r="A13" s="278"/>
      <c r="B13" s="110">
        <v>0.77</v>
      </c>
      <c r="C13" s="35">
        <v>64</v>
      </c>
      <c r="D13" s="35">
        <f t="shared" si="0"/>
        <v>1.203125E-2</v>
      </c>
      <c r="E13" s="35"/>
      <c r="F13" s="91">
        <f t="shared" si="1"/>
        <v>1.4611842106783357</v>
      </c>
    </row>
    <row r="14" spans="1:6">
      <c r="A14" s="278"/>
      <c r="B14" s="110">
        <v>0.64</v>
      </c>
      <c r="C14" s="35">
        <v>62</v>
      </c>
      <c r="D14" s="35">
        <f t="shared" si="0"/>
        <v>1.032258064516129E-2</v>
      </c>
      <c r="E14" s="35"/>
      <c r="F14" s="91">
        <f t="shared" si="1"/>
        <v>1.2536678942057944</v>
      </c>
    </row>
    <row r="15" spans="1:6">
      <c r="A15" s="278"/>
      <c r="B15" s="110">
        <v>0.53</v>
      </c>
      <c r="C15" s="35">
        <v>91</v>
      </c>
      <c r="D15" s="35">
        <f t="shared" si="0"/>
        <v>5.8241758241758248E-3</v>
      </c>
      <c r="E15" s="35"/>
      <c r="F15" s="91">
        <f t="shared" si="1"/>
        <v>0.70734077959482156</v>
      </c>
    </row>
    <row r="16" spans="1:6">
      <c r="A16" s="278"/>
      <c r="B16" s="110">
        <v>0.57999999999999996</v>
      </c>
      <c r="C16" s="35">
        <v>88</v>
      </c>
      <c r="D16" s="35">
        <f t="shared" si="0"/>
        <v>6.5909090909090908E-3</v>
      </c>
      <c r="E16" s="35"/>
      <c r="F16" s="91">
        <f t="shared" si="1"/>
        <v>0.80045982733736454</v>
      </c>
    </row>
    <row r="17" spans="1:6" ht="13.9" thickBot="1">
      <c r="A17" s="279"/>
      <c r="B17" s="99">
        <v>0.61</v>
      </c>
      <c r="C17" s="94">
        <v>87</v>
      </c>
      <c r="D17" s="94">
        <f t="shared" si="0"/>
        <v>7.0114942528735633E-3</v>
      </c>
      <c r="E17" s="94"/>
      <c r="F17" s="93">
        <f t="shared" si="1"/>
        <v>0.85153950716349047</v>
      </c>
    </row>
    <row r="18" spans="1:6">
      <c r="A18" s="285" t="s">
        <v>293</v>
      </c>
      <c r="B18" s="98">
        <v>8.24</v>
      </c>
      <c r="C18" s="89">
        <v>40</v>
      </c>
      <c r="D18" s="89">
        <f t="shared" si="0"/>
        <v>0.20600000000000002</v>
      </c>
      <c r="E18" s="89"/>
      <c r="F18" s="90">
        <f t="shared" si="1"/>
        <v>25.018509913744388</v>
      </c>
    </row>
    <row r="19" spans="1:6">
      <c r="A19" s="278"/>
      <c r="B19" s="110">
        <v>8.33</v>
      </c>
      <c r="C19" s="35">
        <v>58</v>
      </c>
      <c r="D19" s="35">
        <f t="shared" si="0"/>
        <v>0.14362068965517241</v>
      </c>
      <c r="E19" s="35"/>
      <c r="F19" s="91">
        <f t="shared" si="1"/>
        <v>17.442600232799691</v>
      </c>
    </row>
    <row r="20" spans="1:6">
      <c r="A20" s="278"/>
      <c r="B20" s="110">
        <v>7.89</v>
      </c>
      <c r="C20" s="35">
        <v>49</v>
      </c>
      <c r="D20" s="35">
        <f t="shared" si="0"/>
        <v>0.16102040816326529</v>
      </c>
      <c r="E20" s="35"/>
      <c r="F20" s="91">
        <f t="shared" si="1"/>
        <v>19.555779990037962</v>
      </c>
    </row>
    <row r="21" spans="1:6">
      <c r="A21" s="278"/>
      <c r="B21" s="110">
        <v>9.0500000000000007</v>
      </c>
      <c r="C21" s="35">
        <v>63</v>
      </c>
      <c r="D21" s="35">
        <f t="shared" si="0"/>
        <v>0.14365079365079367</v>
      </c>
      <c r="E21" s="35"/>
      <c r="F21" s="91">
        <f t="shared" si="1"/>
        <v>17.446256335289469</v>
      </c>
    </row>
    <row r="22" spans="1:6">
      <c r="A22" s="278"/>
      <c r="B22" s="110">
        <v>8.77</v>
      </c>
      <c r="C22" s="35">
        <v>57</v>
      </c>
      <c r="D22" s="35">
        <f t="shared" si="0"/>
        <v>0.153859649122807</v>
      </c>
      <c r="E22" s="35"/>
      <c r="F22" s="91">
        <f t="shared" si="1"/>
        <v>18.686112412156213</v>
      </c>
    </row>
    <row r="23" spans="1:6">
      <c r="A23" s="278"/>
      <c r="B23" s="110">
        <v>8.31</v>
      </c>
      <c r="C23" s="35">
        <v>46</v>
      </c>
      <c r="D23" s="35">
        <f t="shared" si="0"/>
        <v>0.1806521739130435</v>
      </c>
      <c r="E23" s="35"/>
      <c r="F23" s="91">
        <f t="shared" si="1"/>
        <v>21.940039825159971</v>
      </c>
    </row>
    <row r="24" spans="1:6">
      <c r="A24" s="278"/>
      <c r="B24" s="110">
        <v>9.8800000000000008</v>
      </c>
      <c r="C24" s="35">
        <v>53</v>
      </c>
      <c r="D24" s="35">
        <f t="shared" si="0"/>
        <v>0.18641509433962267</v>
      </c>
      <c r="E24" s="35"/>
      <c r="F24" s="91">
        <f t="shared" si="1"/>
        <v>22.639941193240023</v>
      </c>
    </row>
    <row r="25" spans="1:6" ht="13.9" thickBot="1">
      <c r="A25" s="279"/>
      <c r="B25" s="99">
        <v>8.52</v>
      </c>
      <c r="C25" s="94">
        <v>43</v>
      </c>
      <c r="D25" s="94">
        <f t="shared" si="0"/>
        <v>0.19813953488372091</v>
      </c>
      <c r="E25" s="94"/>
      <c r="F25" s="93">
        <f t="shared" si="1"/>
        <v>24.063863678607152</v>
      </c>
    </row>
    <row r="26" spans="1:6">
      <c r="A26" s="285" t="s">
        <v>296</v>
      </c>
      <c r="B26" s="98">
        <v>17.5</v>
      </c>
      <c r="C26" s="89">
        <v>50</v>
      </c>
      <c r="D26" s="89">
        <f t="shared" si="0"/>
        <v>0.35</v>
      </c>
      <c r="E26" s="89"/>
      <c r="F26" s="90">
        <f t="shared" si="1"/>
        <v>42.507177037915213</v>
      </c>
    </row>
    <row r="27" spans="1:6">
      <c r="A27" s="278"/>
      <c r="B27" s="110">
        <v>23.34</v>
      </c>
      <c r="C27" s="35">
        <v>61</v>
      </c>
      <c r="D27" s="35">
        <f t="shared" si="0"/>
        <v>0.38262295081967213</v>
      </c>
      <c r="E27" s="35"/>
      <c r="F27" s="91">
        <f t="shared" si="1"/>
        <v>46.469204312175229</v>
      </c>
    </row>
    <row r="28" spans="1:6">
      <c r="A28" s="278"/>
      <c r="B28" s="110">
        <v>20.6</v>
      </c>
      <c r="C28" s="35">
        <v>48</v>
      </c>
      <c r="D28" s="35">
        <f t="shared" si="0"/>
        <v>0.4291666666666667</v>
      </c>
      <c r="E28" s="35"/>
      <c r="F28" s="91">
        <f t="shared" si="1"/>
        <v>52.121895653634141</v>
      </c>
    </row>
    <row r="29" spans="1:6">
      <c r="A29" s="278"/>
      <c r="B29" s="110">
        <v>23.6</v>
      </c>
      <c r="C29" s="35">
        <v>67</v>
      </c>
      <c r="D29" s="35">
        <f t="shared" si="0"/>
        <v>0.35223880597014928</v>
      </c>
      <c r="E29" s="35"/>
      <c r="F29" s="91">
        <f t="shared" si="1"/>
        <v>42.779077957134298</v>
      </c>
    </row>
    <row r="30" spans="1:6">
      <c r="A30" s="278"/>
      <c r="B30" s="110">
        <v>24.04</v>
      </c>
      <c r="C30" s="35">
        <v>63</v>
      </c>
      <c r="D30" s="35">
        <f t="shared" si="0"/>
        <v>0.38158730158730159</v>
      </c>
      <c r="E30" s="35"/>
      <c r="F30" s="91">
        <f t="shared" si="1"/>
        <v>46.34342566854793</v>
      </c>
    </row>
    <row r="31" spans="1:6">
      <c r="A31" s="278"/>
      <c r="B31" s="110">
        <v>24.29</v>
      </c>
      <c r="C31" s="35">
        <v>73</v>
      </c>
      <c r="D31" s="35">
        <f t="shared" si="0"/>
        <v>0.33273972602739726</v>
      </c>
      <c r="E31" s="35"/>
      <c r="F31" s="91">
        <f t="shared" si="1"/>
        <v>40.41093269083995</v>
      </c>
    </row>
    <row r="32" spans="1:6">
      <c r="A32" s="278"/>
      <c r="B32" s="110">
        <v>23.87</v>
      </c>
      <c r="C32" s="35">
        <v>60</v>
      </c>
      <c r="D32" s="35">
        <f t="shared" si="0"/>
        <v>0.39783333333333337</v>
      </c>
      <c r="E32" s="35"/>
      <c r="F32" s="91">
        <f t="shared" si="1"/>
        <v>48.316491233096968</v>
      </c>
    </row>
    <row r="33" spans="1:6" ht="13.9" thickBot="1">
      <c r="A33" s="279"/>
      <c r="B33" s="99">
        <v>19.649999999999999</v>
      </c>
      <c r="C33" s="94">
        <v>46</v>
      </c>
      <c r="D33" s="94">
        <f t="shared" si="0"/>
        <v>0.42717391304347824</v>
      </c>
      <c r="E33" s="94"/>
      <c r="F33" s="93">
        <f t="shared" si="1"/>
        <v>51.879877564908945</v>
      </c>
    </row>
  </sheetData>
  <mergeCells count="4">
    <mergeCell ref="A2:A9"/>
    <mergeCell ref="A10:A17"/>
    <mergeCell ref="A18:A25"/>
    <mergeCell ref="A26:A33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R57"/>
  <sheetViews>
    <sheetView zoomScale="85" zoomScaleNormal="85" workbookViewId="0">
      <selection activeCell="F4" sqref="F4"/>
    </sheetView>
  </sheetViews>
  <sheetFormatPr defaultColWidth="9" defaultRowHeight="13.5"/>
  <cols>
    <col min="1" max="1" width="2.6640625" customWidth="1"/>
    <col min="2" max="6" width="14.73046875" style="1" customWidth="1"/>
    <col min="7" max="8" width="9" style="1"/>
    <col min="9" max="9" width="7.6640625" style="1" customWidth="1"/>
    <col min="10" max="10" width="25.265625" style="1" customWidth="1"/>
    <col min="11" max="11" width="11" style="1" customWidth="1"/>
    <col min="12" max="12" width="25.46484375" style="1" customWidth="1"/>
    <col min="13" max="13" width="16.1328125" style="1" customWidth="1"/>
    <col min="14" max="15" width="15.19921875" style="1" customWidth="1"/>
    <col min="16" max="17" width="12.59765625" style="1"/>
    <col min="18" max="18" width="9" style="1"/>
  </cols>
  <sheetData>
    <row r="2" spans="2:16" ht="38" customHeight="1">
      <c r="B2" s="296" t="s">
        <v>7</v>
      </c>
      <c r="C2" s="297"/>
      <c r="D2" s="297"/>
      <c r="E2" s="297"/>
      <c r="F2" s="297"/>
      <c r="G2" s="298"/>
      <c r="I2" s="296" t="s">
        <v>16</v>
      </c>
      <c r="J2" s="297"/>
      <c r="K2" s="297"/>
      <c r="L2" s="297"/>
      <c r="M2" s="297"/>
      <c r="N2" s="297"/>
      <c r="O2" s="297"/>
      <c r="P2" s="298"/>
    </row>
    <row r="3" spans="2:16" ht="22.05" customHeight="1">
      <c r="B3" s="17" t="s">
        <v>86</v>
      </c>
      <c r="C3" s="1" t="s">
        <v>100</v>
      </c>
      <c r="D3" s="1" t="s">
        <v>101</v>
      </c>
      <c r="E3" s="1" t="s">
        <v>3</v>
      </c>
      <c r="F3" s="1" t="s">
        <v>4</v>
      </c>
      <c r="G3" s="12" t="s">
        <v>8</v>
      </c>
      <c r="I3" s="17" t="s">
        <v>100</v>
      </c>
      <c r="K3" s="1" t="s">
        <v>86</v>
      </c>
      <c r="P3" s="12"/>
    </row>
    <row r="4" spans="2:16" ht="22.05" customHeight="1">
      <c r="B4" s="43">
        <v>10676.8</v>
      </c>
      <c r="C4" s="1">
        <v>1563696.57</v>
      </c>
      <c r="D4" s="1">
        <v>6.8279231436825403E-3</v>
      </c>
      <c r="E4" s="1">
        <f>AVERAGE(D4:D17)</f>
        <v>0.13868189572394399</v>
      </c>
      <c r="F4" s="1">
        <f t="shared" ref="F4:F17" si="0">D4/$E$4</f>
        <v>4.92344231959016E-2</v>
      </c>
      <c r="G4" s="12" t="s">
        <v>51</v>
      </c>
      <c r="I4" s="17" t="s">
        <v>102</v>
      </c>
      <c r="J4" s="1" t="s">
        <v>103</v>
      </c>
      <c r="K4" s="1" t="s">
        <v>102</v>
      </c>
      <c r="L4" s="1" t="s">
        <v>103</v>
      </c>
      <c r="M4" s="1" t="s">
        <v>101</v>
      </c>
      <c r="N4" s="1" t="s">
        <v>3</v>
      </c>
      <c r="O4" s="1" t="s">
        <v>4</v>
      </c>
      <c r="P4" s="12" t="s">
        <v>8</v>
      </c>
    </row>
    <row r="5" spans="2:16" ht="22.05" customHeight="1">
      <c r="B5" s="43">
        <v>249492.8</v>
      </c>
      <c r="C5" s="1">
        <v>2791562.89</v>
      </c>
      <c r="D5" s="1">
        <v>8.9373877584394995E-2</v>
      </c>
      <c r="F5" s="1">
        <f t="shared" si="0"/>
        <v>0.64445237871784</v>
      </c>
      <c r="G5" s="12"/>
      <c r="I5" s="17">
        <v>1</v>
      </c>
      <c r="J5" s="7">
        <v>1647884.342857</v>
      </c>
      <c r="K5" s="1">
        <v>1</v>
      </c>
      <c r="L5" s="7">
        <v>284957.36585399997</v>
      </c>
      <c r="M5" s="1">
        <f t="shared" ref="M5:M16" si="1">L5/J5</f>
        <v>0.172923158769722</v>
      </c>
      <c r="N5" s="1">
        <f>AVERAGE(M5:M8)</f>
        <v>0.110519288998064</v>
      </c>
      <c r="O5" s="1">
        <f t="shared" ref="O5:O16" si="2">M5/$N$5</f>
        <v>1.5646423383410499</v>
      </c>
      <c r="P5" s="12" t="s">
        <v>13</v>
      </c>
    </row>
    <row r="6" spans="2:16" ht="22.05" customHeight="1">
      <c r="B6" s="43">
        <v>107839.6</v>
      </c>
      <c r="C6" s="1">
        <v>2436389.19</v>
      </c>
      <c r="D6" s="1">
        <v>4.4262058148435597E-2</v>
      </c>
      <c r="F6" s="1">
        <f t="shared" si="0"/>
        <v>0.31916248272624098</v>
      </c>
      <c r="G6" s="12"/>
      <c r="I6" s="17">
        <v>2</v>
      </c>
      <c r="J6" s="7">
        <v>1883717.032258</v>
      </c>
      <c r="K6" s="1">
        <v>2</v>
      </c>
      <c r="L6" s="7">
        <v>286260.84210499999</v>
      </c>
      <c r="M6" s="1">
        <f t="shared" si="1"/>
        <v>0.15196594669097499</v>
      </c>
      <c r="O6" s="1">
        <f t="shared" si="2"/>
        <v>1.3750174116089</v>
      </c>
      <c r="P6" s="12"/>
    </row>
    <row r="7" spans="2:16" ht="22.05" customHeight="1">
      <c r="B7" s="43">
        <v>122069.6</v>
      </c>
      <c r="C7" s="1">
        <v>2959824.76</v>
      </c>
      <c r="D7" s="1">
        <v>4.1242171377740597E-2</v>
      </c>
      <c r="F7" s="1">
        <f t="shared" si="0"/>
        <v>0.29738684463786202</v>
      </c>
      <c r="G7" s="12"/>
      <c r="I7" s="17">
        <v>3</v>
      </c>
      <c r="J7" s="7">
        <v>1944762.057143</v>
      </c>
      <c r="K7" s="1">
        <v>3</v>
      </c>
      <c r="L7" s="7">
        <v>104165.578947</v>
      </c>
      <c r="M7" s="1">
        <f t="shared" si="1"/>
        <v>5.3562120139276602E-2</v>
      </c>
      <c r="O7" s="1">
        <f t="shared" si="2"/>
        <v>0.48464046977550401</v>
      </c>
      <c r="P7" s="12"/>
    </row>
    <row r="8" spans="2:16" ht="22.05" customHeight="1">
      <c r="B8" s="43">
        <v>437704.64705899998</v>
      </c>
      <c r="C8" s="1">
        <v>4125438</v>
      </c>
      <c r="D8" s="1">
        <v>0.106098951689251</v>
      </c>
      <c r="F8" s="1">
        <f t="shared" si="0"/>
        <v>0.76505264898057401</v>
      </c>
      <c r="G8" s="12"/>
      <c r="I8" s="17">
        <v>4</v>
      </c>
      <c r="J8" s="7">
        <v>2457722.628571</v>
      </c>
      <c r="K8" s="1">
        <v>4</v>
      </c>
      <c r="L8" s="7">
        <v>156374.88888899999</v>
      </c>
      <c r="M8" s="1">
        <f t="shared" si="1"/>
        <v>6.3625930392284105E-2</v>
      </c>
      <c r="O8" s="1">
        <f t="shared" si="2"/>
        <v>0.57569978027454105</v>
      </c>
      <c r="P8" s="12"/>
    </row>
    <row r="9" spans="2:16" ht="22.05" customHeight="1">
      <c r="B9" s="43">
        <v>562382.91304300004</v>
      </c>
      <c r="C9" s="1">
        <v>3285187.11</v>
      </c>
      <c r="D9" s="1">
        <v>0.17118748315160701</v>
      </c>
      <c r="F9" s="1">
        <f t="shared" si="0"/>
        <v>1.2343895521328001</v>
      </c>
      <c r="G9" s="12"/>
      <c r="I9" s="17">
        <v>5</v>
      </c>
      <c r="J9" s="7">
        <v>1586366.628571</v>
      </c>
      <c r="K9" s="1">
        <v>5</v>
      </c>
      <c r="L9" s="7">
        <v>1532400</v>
      </c>
      <c r="M9" s="1">
        <f t="shared" si="1"/>
        <v>0.96598098598454896</v>
      </c>
      <c r="O9" s="1">
        <f t="shared" si="2"/>
        <v>8.7403836447180598</v>
      </c>
      <c r="P9" s="12" t="s">
        <v>14</v>
      </c>
    </row>
    <row r="10" spans="2:16" ht="22.05" customHeight="1">
      <c r="B10" s="43">
        <v>892598.571429</v>
      </c>
      <c r="C10" s="1">
        <v>2975258.43</v>
      </c>
      <c r="D10" s="1">
        <v>0.30000707247101199</v>
      </c>
      <c r="F10" s="1">
        <f t="shared" si="0"/>
        <v>2.1632749603322199</v>
      </c>
      <c r="G10" s="12"/>
      <c r="I10" s="17">
        <v>6</v>
      </c>
      <c r="J10" s="7">
        <v>2057663.5428569999</v>
      </c>
      <c r="K10" s="1">
        <v>6</v>
      </c>
      <c r="L10" s="7">
        <v>1737688</v>
      </c>
      <c r="M10" s="1">
        <f t="shared" si="1"/>
        <v>0.84449569320126805</v>
      </c>
      <c r="O10" s="1">
        <f t="shared" si="2"/>
        <v>7.64116111184953</v>
      </c>
      <c r="P10" s="12"/>
    </row>
    <row r="11" spans="2:16" ht="22.05" customHeight="1">
      <c r="B11" s="43">
        <v>582090.428571</v>
      </c>
      <c r="C11" s="1">
        <v>3328376</v>
      </c>
      <c r="D11" s="1">
        <v>0.174887220846142</v>
      </c>
      <c r="F11" s="1">
        <f t="shared" si="0"/>
        <v>1.2610674229191901</v>
      </c>
      <c r="G11" s="12"/>
      <c r="I11" s="17">
        <v>7</v>
      </c>
      <c r="J11" s="7">
        <v>2957006.285714</v>
      </c>
      <c r="K11" s="1">
        <v>7</v>
      </c>
      <c r="L11" s="7">
        <v>1516520</v>
      </c>
      <c r="M11" s="1">
        <f t="shared" si="1"/>
        <v>0.51285653578981805</v>
      </c>
      <c r="O11" s="1">
        <f t="shared" si="2"/>
        <v>4.6404255803600103</v>
      </c>
      <c r="P11" s="12"/>
    </row>
    <row r="12" spans="2:16" ht="22.05" customHeight="1">
      <c r="B12" s="43">
        <v>529091.57894699997</v>
      </c>
      <c r="C12" s="1">
        <v>4029776.86</v>
      </c>
      <c r="D12" s="1">
        <v>0.13129550278548199</v>
      </c>
      <c r="F12" s="1">
        <f t="shared" si="0"/>
        <v>0.946738592662701</v>
      </c>
      <c r="G12" s="12"/>
      <c r="I12" s="17">
        <v>8</v>
      </c>
      <c r="J12" s="7">
        <v>2090787.8857140001</v>
      </c>
      <c r="K12" s="1">
        <v>8</v>
      </c>
      <c r="L12" s="7">
        <v>1459916</v>
      </c>
      <c r="M12" s="1">
        <f t="shared" si="1"/>
        <v>0.69826117224772499</v>
      </c>
      <c r="O12" s="1">
        <f t="shared" si="2"/>
        <v>6.3180027538899104</v>
      </c>
      <c r="P12" s="12"/>
    </row>
    <row r="13" spans="2:16" ht="22.05" customHeight="1">
      <c r="B13" s="43">
        <v>670507.15789499995</v>
      </c>
      <c r="C13" s="1">
        <v>3901043.09</v>
      </c>
      <c r="D13" s="1">
        <v>0.17187894171530399</v>
      </c>
      <c r="F13" s="1">
        <f t="shared" si="0"/>
        <v>1.23937548457977</v>
      </c>
      <c r="G13" s="12"/>
      <c r="I13" s="17">
        <v>9</v>
      </c>
      <c r="J13" s="7">
        <v>2113226.9714290001</v>
      </c>
      <c r="K13" s="1">
        <v>9</v>
      </c>
      <c r="L13" s="7">
        <v>2359618.75</v>
      </c>
      <c r="M13" s="1">
        <f t="shared" si="1"/>
        <v>1.11659503777977</v>
      </c>
      <c r="O13" s="1">
        <f t="shared" si="2"/>
        <v>10.103168848646201</v>
      </c>
      <c r="P13" s="12" t="s">
        <v>15</v>
      </c>
    </row>
    <row r="14" spans="2:16" ht="22.05" customHeight="1">
      <c r="B14" s="43">
        <v>544780.84210500005</v>
      </c>
      <c r="C14" s="1">
        <v>3743120.71</v>
      </c>
      <c r="D14" s="1">
        <v>0.14554188451619601</v>
      </c>
      <c r="F14" s="1">
        <f t="shared" si="0"/>
        <v>1.0494656404604401</v>
      </c>
      <c r="G14" s="12"/>
      <c r="I14" s="17">
        <v>10</v>
      </c>
      <c r="J14" s="7">
        <v>1650839.085714</v>
      </c>
      <c r="K14" s="1">
        <v>10</v>
      </c>
      <c r="L14" s="7">
        <v>2039069.043478</v>
      </c>
      <c r="M14" s="1">
        <f t="shared" si="1"/>
        <v>1.2351712902387999</v>
      </c>
      <c r="O14" s="1">
        <f t="shared" si="2"/>
        <v>11.176069819454201</v>
      </c>
      <c r="P14" s="12"/>
    </row>
    <row r="15" spans="2:16" ht="22.05" customHeight="1">
      <c r="B15" s="43">
        <v>506888.59090900002</v>
      </c>
      <c r="C15" s="1">
        <v>3814002.75</v>
      </c>
      <c r="D15" s="1">
        <v>0.13290199932577401</v>
      </c>
      <c r="F15" s="1">
        <f t="shared" si="0"/>
        <v>0.95832263203500501</v>
      </c>
      <c r="G15" s="12"/>
      <c r="I15" s="17">
        <v>11</v>
      </c>
      <c r="J15" s="7">
        <v>1393564.228571</v>
      </c>
      <c r="K15" s="1">
        <v>11</v>
      </c>
      <c r="L15" s="7">
        <v>2116588.7272729999</v>
      </c>
      <c r="M15" s="1">
        <f t="shared" si="1"/>
        <v>1.5188311266021901</v>
      </c>
      <c r="O15" s="1">
        <f t="shared" si="2"/>
        <v>13.7426791320453</v>
      </c>
      <c r="P15" s="12"/>
    </row>
    <row r="16" spans="2:16" ht="22.05" customHeight="1">
      <c r="B16" s="43">
        <v>350957.91304299998</v>
      </c>
      <c r="C16" s="1">
        <v>2473880</v>
      </c>
      <c r="D16" s="1">
        <v>0.14186537465155899</v>
      </c>
      <c r="F16" s="1">
        <f t="shared" si="0"/>
        <v>1.0229552596681599</v>
      </c>
      <c r="G16" s="12"/>
      <c r="I16" s="18">
        <v>12</v>
      </c>
      <c r="J16" s="57">
        <v>1457091.771429</v>
      </c>
      <c r="K16" s="14">
        <v>12</v>
      </c>
      <c r="L16" s="57">
        <v>3041226.7796609998</v>
      </c>
      <c r="M16" s="14">
        <f t="shared" si="1"/>
        <v>2.08718959182537</v>
      </c>
      <c r="N16" s="14"/>
      <c r="O16" s="14">
        <f t="shared" si="2"/>
        <v>18.885296953565501</v>
      </c>
      <c r="P16" s="15"/>
    </row>
    <row r="17" spans="2:16" ht="22.05" customHeight="1">
      <c r="B17" s="43">
        <v>508008.95</v>
      </c>
      <c r="C17" s="1">
        <v>1787655.57</v>
      </c>
      <c r="D17" s="1">
        <v>0.28417607872863299</v>
      </c>
      <c r="F17" s="1">
        <f t="shared" si="0"/>
        <v>2.0491216769512999</v>
      </c>
      <c r="G17" s="12"/>
    </row>
    <row r="18" spans="2:16" ht="22.05" customHeight="1">
      <c r="B18" s="17"/>
      <c r="G18" s="12"/>
    </row>
    <row r="19" spans="2:16" ht="22.05" customHeight="1">
      <c r="B19" s="43">
        <v>1873646.8</v>
      </c>
      <c r="C19" s="1">
        <v>3151239.58</v>
      </c>
      <c r="D19" s="1">
        <v>0.59457453247651804</v>
      </c>
      <c r="F19" s="1">
        <f t="shared" ref="F19:F32" si="3">D19/$E$4</f>
        <v>4.2873262538901296</v>
      </c>
      <c r="G19" s="12" t="s">
        <v>14</v>
      </c>
    </row>
    <row r="20" spans="2:16" ht="22.05" customHeight="1">
      <c r="B20" s="43">
        <v>1511180.4</v>
      </c>
      <c r="C20" s="1">
        <v>2250736.69</v>
      </c>
      <c r="D20" s="1">
        <v>0.67141589983144601</v>
      </c>
      <c r="F20" s="1">
        <f t="shared" si="3"/>
        <v>4.8414098778109196</v>
      </c>
      <c r="G20" s="12"/>
      <c r="I20" s="296" t="s">
        <v>17</v>
      </c>
      <c r="J20" s="297"/>
      <c r="K20" s="297"/>
      <c r="L20" s="297"/>
      <c r="M20" s="297"/>
      <c r="N20" s="297"/>
      <c r="O20" s="297"/>
      <c r="P20" s="298"/>
    </row>
    <row r="21" spans="2:16" ht="22.05" customHeight="1">
      <c r="B21" s="43">
        <v>2238260.7999999998</v>
      </c>
      <c r="C21" s="1">
        <v>3998080.06</v>
      </c>
      <c r="D21" s="1">
        <v>0.55983391188019405</v>
      </c>
      <c r="F21" s="1">
        <f t="shared" si="3"/>
        <v>4.0368204440656301</v>
      </c>
      <c r="G21" s="12"/>
      <c r="I21" s="17" t="s">
        <v>100</v>
      </c>
      <c r="K21" s="1" t="s">
        <v>86</v>
      </c>
      <c r="P21" s="12"/>
    </row>
    <row r="22" spans="2:16" ht="22.05" customHeight="1">
      <c r="B22" s="43">
        <v>1930038.8</v>
      </c>
      <c r="C22" s="1">
        <v>2634063.09</v>
      </c>
      <c r="D22" s="1">
        <v>0.73272307232398104</v>
      </c>
      <c r="F22" s="1">
        <f t="shared" si="3"/>
        <v>5.2834803598482596</v>
      </c>
      <c r="G22" s="12"/>
      <c r="I22" s="17" t="s">
        <v>102</v>
      </c>
      <c r="J22" s="1" t="s">
        <v>103</v>
      </c>
      <c r="K22" s="1" t="s">
        <v>102</v>
      </c>
      <c r="L22" s="1" t="s">
        <v>103</v>
      </c>
      <c r="M22" s="1" t="s">
        <v>101</v>
      </c>
      <c r="N22" s="1" t="s">
        <v>3</v>
      </c>
      <c r="O22" s="1" t="s">
        <v>4</v>
      </c>
      <c r="P22" s="12" t="s">
        <v>8</v>
      </c>
    </row>
    <row r="23" spans="2:16" ht="22.05" customHeight="1">
      <c r="B23" s="43">
        <v>1526195.487805</v>
      </c>
      <c r="C23" s="1">
        <v>3340089.68</v>
      </c>
      <c r="D23" s="1">
        <v>0.45693248805373399</v>
      </c>
      <c r="F23" s="1">
        <f t="shared" si="3"/>
        <v>3.29482435806394</v>
      </c>
      <c r="G23" s="12"/>
      <c r="I23" s="17">
        <v>1</v>
      </c>
      <c r="J23" s="7">
        <v>740313</v>
      </c>
      <c r="K23" s="1">
        <v>1</v>
      </c>
      <c r="L23" s="7">
        <v>566872</v>
      </c>
      <c r="M23" s="1">
        <f t="shared" ref="M23:M34" si="4">L23/J23</f>
        <v>0.76571936464711499</v>
      </c>
      <c r="N23" s="1">
        <f>AVERAGE(M23:M26)</f>
        <v>0.64320994578619495</v>
      </c>
      <c r="O23" s="1">
        <f t="shared" ref="O23:O34" si="5">M23/$N$23</f>
        <v>1.1904656786847101</v>
      </c>
      <c r="P23" s="12" t="s">
        <v>51</v>
      </c>
    </row>
    <row r="24" spans="2:16" ht="22.05" customHeight="1">
      <c r="B24" s="43">
        <v>966427.95348799997</v>
      </c>
      <c r="C24" s="1">
        <v>3508521.22</v>
      </c>
      <c r="D24" s="1">
        <v>0.27545164839789699</v>
      </c>
      <c r="F24" s="1">
        <f t="shared" si="3"/>
        <v>1.9862120211148799</v>
      </c>
      <c r="G24" s="12"/>
      <c r="I24" s="17">
        <v>2</v>
      </c>
      <c r="J24" s="7">
        <v>830521.6</v>
      </c>
      <c r="K24" s="1">
        <v>2</v>
      </c>
      <c r="L24" s="7">
        <v>599136</v>
      </c>
      <c r="M24" s="1">
        <f t="shared" si="4"/>
        <v>0.72139725204016403</v>
      </c>
      <c r="O24" s="1">
        <f t="shared" si="5"/>
        <v>1.12155798704014</v>
      </c>
      <c r="P24" s="12"/>
    </row>
    <row r="25" spans="2:16" ht="22.05" customHeight="1">
      <c r="B25" s="43">
        <v>2047420.7291669999</v>
      </c>
      <c r="C25" s="1">
        <v>3265438.83</v>
      </c>
      <c r="D25" s="1">
        <v>0.62699711608653796</v>
      </c>
      <c r="F25" s="1">
        <f t="shared" si="3"/>
        <v>4.5211172865319096</v>
      </c>
      <c r="G25" s="12"/>
      <c r="I25" s="17">
        <v>3</v>
      </c>
      <c r="J25" s="7">
        <v>1239301</v>
      </c>
      <c r="K25" s="1">
        <v>3</v>
      </c>
      <c r="L25" s="7">
        <v>508828</v>
      </c>
      <c r="M25" s="1">
        <f t="shared" si="4"/>
        <v>0.41057660729717799</v>
      </c>
      <c r="O25" s="1">
        <f t="shared" si="5"/>
        <v>0.63832440711924998</v>
      </c>
      <c r="P25" s="12"/>
    </row>
    <row r="26" spans="2:16" ht="22.05" customHeight="1">
      <c r="B26" s="43">
        <v>2125347.6304350002</v>
      </c>
      <c r="C26" s="1">
        <v>3451077</v>
      </c>
      <c r="D26" s="1">
        <v>0.61585053895783803</v>
      </c>
      <c r="F26" s="1">
        <f t="shared" si="3"/>
        <v>4.4407421440483601</v>
      </c>
      <c r="G26" s="12"/>
      <c r="I26" s="17">
        <v>4</v>
      </c>
      <c r="J26" s="7">
        <v>1237657.2</v>
      </c>
      <c r="K26" s="1">
        <v>4</v>
      </c>
      <c r="L26" s="7">
        <v>835600</v>
      </c>
      <c r="M26" s="1">
        <f t="shared" si="4"/>
        <v>0.67514655916032296</v>
      </c>
      <c r="O26" s="1">
        <f t="shared" si="5"/>
        <v>1.0496519271558999</v>
      </c>
      <c r="P26" s="12"/>
    </row>
    <row r="27" spans="2:16" ht="22.05" customHeight="1">
      <c r="B27" s="43">
        <v>972156.90476199996</v>
      </c>
      <c r="C27" s="1">
        <v>3412179.63</v>
      </c>
      <c r="D27" s="1">
        <v>0.28490789178118398</v>
      </c>
      <c r="F27" s="1">
        <f t="shared" si="3"/>
        <v>2.0543985953892201</v>
      </c>
      <c r="G27" s="12"/>
      <c r="I27" s="17">
        <v>5</v>
      </c>
      <c r="J27" s="7">
        <v>1982150.4</v>
      </c>
      <c r="K27" s="1">
        <v>5</v>
      </c>
      <c r="L27" s="7">
        <v>2375920</v>
      </c>
      <c r="M27" s="1">
        <f t="shared" si="4"/>
        <v>1.1986577809635399</v>
      </c>
      <c r="O27" s="1">
        <f t="shared" si="5"/>
        <v>1.86355604234077</v>
      </c>
      <c r="P27" s="12" t="s">
        <v>104</v>
      </c>
    </row>
    <row r="28" spans="2:16" ht="22.05" customHeight="1">
      <c r="B28" s="43">
        <v>801448.44444400002</v>
      </c>
      <c r="C28" s="1">
        <v>2919424.75</v>
      </c>
      <c r="D28" s="1">
        <v>0.27452272727495403</v>
      </c>
      <c r="F28" s="1">
        <f t="shared" si="3"/>
        <v>1.9795138063400199</v>
      </c>
      <c r="G28" s="12"/>
      <c r="I28" s="17">
        <v>6</v>
      </c>
      <c r="J28" s="7">
        <v>1198514</v>
      </c>
      <c r="K28" s="1">
        <v>6</v>
      </c>
      <c r="L28" s="7">
        <v>1863460</v>
      </c>
      <c r="M28" s="1">
        <f t="shared" si="4"/>
        <v>1.5548087047794199</v>
      </c>
      <c r="O28" s="1">
        <f t="shared" si="5"/>
        <v>2.4172647126576599</v>
      </c>
      <c r="P28" s="12"/>
    </row>
    <row r="29" spans="2:16" ht="22.05" customHeight="1">
      <c r="B29" s="43">
        <v>1422052.8461539999</v>
      </c>
      <c r="C29" s="1">
        <v>3578605.67</v>
      </c>
      <c r="D29" s="1">
        <v>0.39737623456959398</v>
      </c>
      <c r="F29" s="1">
        <f t="shared" si="3"/>
        <v>2.8653793092113502</v>
      </c>
      <c r="G29" s="12"/>
      <c r="I29" s="17">
        <v>7</v>
      </c>
      <c r="J29" s="7">
        <v>1498976</v>
      </c>
      <c r="K29" s="1">
        <v>7</v>
      </c>
      <c r="L29" s="7">
        <v>2279800</v>
      </c>
      <c r="M29" s="1">
        <f t="shared" si="4"/>
        <v>1.5209049377708499</v>
      </c>
      <c r="O29" s="1">
        <f t="shared" si="5"/>
        <v>2.3645544471670901</v>
      </c>
      <c r="P29" s="12"/>
    </row>
    <row r="30" spans="2:16" ht="22.05" customHeight="1">
      <c r="B30" s="43">
        <v>1001105.586207</v>
      </c>
      <c r="C30" s="1">
        <v>3166949</v>
      </c>
      <c r="D30" s="1">
        <v>0.31611042243086301</v>
      </c>
      <c r="F30" s="1">
        <f t="shared" si="3"/>
        <v>2.2793921353664199</v>
      </c>
      <c r="G30" s="12"/>
      <c r="I30" s="17">
        <v>8</v>
      </c>
      <c r="J30" s="7">
        <v>692080</v>
      </c>
      <c r="K30" s="1">
        <v>8</v>
      </c>
      <c r="L30" s="7">
        <v>2051368</v>
      </c>
      <c r="M30" s="1">
        <f t="shared" si="4"/>
        <v>2.96406195815513</v>
      </c>
      <c r="O30" s="1">
        <f t="shared" si="5"/>
        <v>4.6082340261889998</v>
      </c>
      <c r="P30" s="12"/>
    </row>
    <row r="31" spans="2:16" ht="22.05" customHeight="1">
      <c r="B31" s="43">
        <v>690595.428571</v>
      </c>
      <c r="C31" s="7">
        <v>1497990.88</v>
      </c>
      <c r="D31" s="1">
        <v>0.461014441270163</v>
      </c>
      <c r="F31" s="1">
        <f t="shared" si="3"/>
        <v>3.3242582881030498</v>
      </c>
      <c r="G31" s="12"/>
      <c r="I31" s="17">
        <v>9</v>
      </c>
      <c r="J31" s="7">
        <v>1023380</v>
      </c>
      <c r="K31" s="1">
        <v>9</v>
      </c>
      <c r="L31" s="7">
        <v>2772752</v>
      </c>
      <c r="M31" s="1">
        <f t="shared" si="4"/>
        <v>2.7094060857159601</v>
      </c>
      <c r="O31" s="1">
        <f t="shared" si="5"/>
        <v>4.2123199485111398</v>
      </c>
      <c r="P31" s="12" t="s">
        <v>105</v>
      </c>
    </row>
    <row r="32" spans="2:16" ht="22.05" customHeight="1">
      <c r="B32" s="43">
        <v>766002.76923099998</v>
      </c>
      <c r="C32" s="7">
        <v>3673309.49</v>
      </c>
      <c r="D32" s="1">
        <v>0.20853205299371599</v>
      </c>
      <c r="F32" s="1">
        <f t="shared" si="3"/>
        <v>1.5036717799763399</v>
      </c>
      <c r="G32" s="12"/>
      <c r="I32" s="17">
        <v>10</v>
      </c>
      <c r="J32" s="7">
        <v>959925.5</v>
      </c>
      <c r="K32" s="1">
        <v>10</v>
      </c>
      <c r="L32" s="7">
        <v>3260131.44</v>
      </c>
      <c r="M32" s="1">
        <f t="shared" si="4"/>
        <v>3.3962338118947799</v>
      </c>
      <c r="O32" s="1">
        <f t="shared" si="5"/>
        <v>5.2801326132225199</v>
      </c>
      <c r="P32" s="12"/>
    </row>
    <row r="33" spans="2:16" ht="22.05" customHeight="1">
      <c r="B33" s="20"/>
      <c r="C33"/>
      <c r="D33"/>
      <c r="E33"/>
      <c r="F33"/>
      <c r="G33" s="60"/>
      <c r="I33" s="17">
        <v>11</v>
      </c>
      <c r="J33" s="7">
        <v>1121977.72973</v>
      </c>
      <c r="K33" s="1">
        <v>11</v>
      </c>
      <c r="L33" s="7">
        <v>3412362.51</v>
      </c>
      <c r="M33" s="1">
        <f t="shared" si="4"/>
        <v>3.0413816777104601</v>
      </c>
      <c r="O33" s="1">
        <f t="shared" si="5"/>
        <v>4.7284431741691799</v>
      </c>
      <c r="P33" s="12"/>
    </row>
    <row r="34" spans="2:16" ht="22.05" customHeight="1">
      <c r="B34" s="43">
        <v>3135172</v>
      </c>
      <c r="C34" s="1">
        <v>3382550.28</v>
      </c>
      <c r="D34" s="1">
        <v>0.92686634062391504</v>
      </c>
      <c r="F34" s="1">
        <f t="shared" ref="F34:F47" si="6">D34/$E$4</f>
        <v>6.6833982603533801</v>
      </c>
      <c r="G34" s="12" t="s">
        <v>15</v>
      </c>
      <c r="I34" s="18">
        <v>12</v>
      </c>
      <c r="J34" s="57">
        <v>1358143.428571</v>
      </c>
      <c r="K34" s="14">
        <v>12</v>
      </c>
      <c r="L34" s="57">
        <v>4726874.3600000003</v>
      </c>
      <c r="M34" s="14">
        <f t="shared" si="4"/>
        <v>3.48039408840161</v>
      </c>
      <c r="N34" s="14"/>
      <c r="O34" s="14">
        <f t="shared" si="5"/>
        <v>5.4109767910188697</v>
      </c>
      <c r="P34" s="15"/>
    </row>
    <row r="35" spans="2:16" ht="22.05" customHeight="1">
      <c r="B35" s="43">
        <v>3158030.8</v>
      </c>
      <c r="C35" s="1">
        <v>2682364.46</v>
      </c>
      <c r="D35" s="1">
        <v>1.17733098804925</v>
      </c>
      <c r="F35" s="1">
        <f t="shared" si="6"/>
        <v>8.4894353506157092</v>
      </c>
      <c r="G35" s="12"/>
    </row>
    <row r="36" spans="2:16" ht="22.05" customHeight="1">
      <c r="B36" s="43">
        <v>1832663.8</v>
      </c>
      <c r="C36" s="1">
        <v>2289792.84</v>
      </c>
      <c r="D36" s="1">
        <v>0.80036227207348598</v>
      </c>
      <c r="F36" s="1">
        <f t="shared" si="6"/>
        <v>5.7712094855312897</v>
      </c>
      <c r="G36" s="12"/>
    </row>
    <row r="37" spans="2:16" ht="22.05" customHeight="1">
      <c r="B37" s="43">
        <v>1898091.6</v>
      </c>
      <c r="C37" s="1">
        <v>1753916.91</v>
      </c>
      <c r="D37" s="1">
        <v>1.0822015508134899</v>
      </c>
      <c r="F37" s="1">
        <f t="shared" si="6"/>
        <v>7.8034810900457297</v>
      </c>
      <c r="G37" s="12"/>
    </row>
    <row r="38" spans="2:16" ht="22.05" customHeight="1">
      <c r="B38" s="43">
        <v>1542879.366071</v>
      </c>
      <c r="C38" s="1">
        <v>3467841.49</v>
      </c>
      <c r="D38" s="1">
        <v>0.444910579252283</v>
      </c>
      <c r="F38" s="1">
        <f t="shared" si="6"/>
        <v>3.2081374207481899</v>
      </c>
      <c r="G38" s="12"/>
    </row>
    <row r="39" spans="2:16" ht="22.05" customHeight="1">
      <c r="B39" s="43">
        <v>1367064.7674420001</v>
      </c>
      <c r="C39" s="1">
        <v>4473665.3</v>
      </c>
      <c r="D39" s="1">
        <v>0.30558047501720798</v>
      </c>
      <c r="F39" s="1">
        <f t="shared" si="6"/>
        <v>2.2034633534682002</v>
      </c>
      <c r="G39" s="12"/>
    </row>
    <row r="40" spans="2:16" ht="22.05" customHeight="1">
      <c r="B40" s="43">
        <v>2123898.4489799999</v>
      </c>
      <c r="C40" s="1">
        <v>3763493.6</v>
      </c>
      <c r="D40" s="1">
        <v>0.56434225076933797</v>
      </c>
      <c r="F40" s="1">
        <f t="shared" si="6"/>
        <v>4.0693289331197304</v>
      </c>
      <c r="G40" s="12"/>
    </row>
    <row r="41" spans="2:16" ht="22.05" customHeight="1">
      <c r="B41" s="43">
        <v>2326982.4913789998</v>
      </c>
      <c r="C41" s="1">
        <v>3630434.4</v>
      </c>
      <c r="D41" s="1">
        <v>0.64096530469714597</v>
      </c>
      <c r="F41" s="1">
        <f t="shared" si="6"/>
        <v>4.6218383542508903</v>
      </c>
      <c r="G41" s="12"/>
    </row>
    <row r="42" spans="2:16" ht="22.05" customHeight="1">
      <c r="B42" s="43">
        <v>2137450.8571429998</v>
      </c>
      <c r="C42" s="1">
        <v>3934114.75</v>
      </c>
      <c r="D42" s="1">
        <v>0.54331177227176697</v>
      </c>
      <c r="F42" s="1">
        <f t="shared" si="6"/>
        <v>3.9176834830212299</v>
      </c>
      <c r="G42" s="12"/>
    </row>
    <row r="43" spans="2:16" ht="22.05" customHeight="1">
      <c r="B43" s="43">
        <v>2370317.5094340001</v>
      </c>
      <c r="C43" s="1">
        <v>3656468.98</v>
      </c>
      <c r="D43" s="1">
        <v>0.64825314323711303</v>
      </c>
      <c r="F43" s="1">
        <f t="shared" si="6"/>
        <v>4.6743891108000604</v>
      </c>
      <c r="G43" s="12"/>
    </row>
    <row r="44" spans="2:16" ht="22.05" customHeight="1">
      <c r="B44" s="43">
        <v>2290846.3673470002</v>
      </c>
      <c r="C44" s="1">
        <v>4004540.67</v>
      </c>
      <c r="D44" s="1">
        <v>0.57206220541318697</v>
      </c>
      <c r="F44" s="1">
        <f t="shared" si="6"/>
        <v>4.1249955693706202</v>
      </c>
      <c r="G44" s="12"/>
    </row>
    <row r="45" spans="2:16" ht="22.05" customHeight="1">
      <c r="B45" s="43">
        <v>2284199.3846149999</v>
      </c>
      <c r="C45" s="1">
        <v>3263150.29</v>
      </c>
      <c r="D45" s="1">
        <v>0.69999821694237696</v>
      </c>
      <c r="F45" s="1">
        <f t="shared" si="6"/>
        <v>5.0475097220748504</v>
      </c>
      <c r="G45" s="12"/>
    </row>
    <row r="46" spans="2:16" ht="22.05" customHeight="1">
      <c r="B46" s="43">
        <v>1220665.043478</v>
      </c>
      <c r="C46" s="1">
        <v>2296678.88</v>
      </c>
      <c r="D46" s="1">
        <v>0.53149138702316101</v>
      </c>
      <c r="F46" s="1">
        <f t="shared" si="6"/>
        <v>3.8324496809672399</v>
      </c>
      <c r="G46" s="12"/>
    </row>
    <row r="47" spans="2:16" ht="22.05" customHeight="1">
      <c r="B47" s="61">
        <v>998006.43478300003</v>
      </c>
      <c r="C47" s="14">
        <v>1655738.42</v>
      </c>
      <c r="D47" s="14">
        <v>0.60275610128259305</v>
      </c>
      <c r="E47" s="14"/>
      <c r="F47" s="14">
        <f t="shared" si="6"/>
        <v>4.3463214728649398</v>
      </c>
      <c r="G47" s="15"/>
    </row>
    <row r="48" spans="2:16" ht="22.05" customHeight="1">
      <c r="B48"/>
      <c r="C48"/>
      <c r="D48"/>
      <c r="E48"/>
      <c r="F48"/>
      <c r="G48"/>
      <c r="H48"/>
      <c r="I48"/>
      <c r="J48"/>
    </row>
    <row r="49" spans="2:10" ht="22.05" customHeight="1">
      <c r="B49"/>
      <c r="C49"/>
      <c r="D49"/>
      <c r="E49"/>
      <c r="F49"/>
      <c r="G49"/>
      <c r="H49"/>
      <c r="I49"/>
      <c r="J49"/>
    </row>
    <row r="50" spans="2:10" ht="22.05" customHeight="1">
      <c r="B50"/>
      <c r="C50"/>
      <c r="D50"/>
      <c r="E50"/>
      <c r="F50"/>
      <c r="G50"/>
      <c r="H50"/>
      <c r="I50"/>
      <c r="J50"/>
    </row>
    <row r="51" spans="2:10" ht="22.05" customHeight="1">
      <c r="B51"/>
      <c r="C51"/>
      <c r="D51"/>
      <c r="E51"/>
      <c r="F51"/>
      <c r="G51"/>
      <c r="H51"/>
      <c r="I51"/>
      <c r="J51"/>
    </row>
    <row r="52" spans="2:10" ht="22.05" customHeight="1">
      <c r="B52"/>
      <c r="C52"/>
      <c r="D52"/>
      <c r="E52"/>
      <c r="F52"/>
      <c r="G52"/>
      <c r="H52"/>
      <c r="I52"/>
      <c r="J52"/>
    </row>
    <row r="53" spans="2:10" ht="22.05" customHeight="1">
      <c r="B53"/>
      <c r="C53"/>
      <c r="D53"/>
      <c r="E53"/>
      <c r="F53"/>
      <c r="G53"/>
      <c r="H53"/>
      <c r="I53"/>
      <c r="J53"/>
    </row>
    <row r="54" spans="2:10" ht="22.05" customHeight="1">
      <c r="B54"/>
      <c r="C54"/>
      <c r="D54"/>
      <c r="E54"/>
      <c r="F54"/>
      <c r="G54"/>
      <c r="H54"/>
      <c r="I54"/>
      <c r="J54"/>
    </row>
    <row r="55" spans="2:10" ht="22.05" customHeight="1">
      <c r="B55"/>
      <c r="C55"/>
      <c r="D55"/>
      <c r="E55"/>
      <c r="F55"/>
      <c r="G55"/>
      <c r="H55"/>
      <c r="I55"/>
      <c r="J55"/>
    </row>
    <row r="56" spans="2:10">
      <c r="B56"/>
      <c r="C56"/>
      <c r="D56"/>
      <c r="E56"/>
      <c r="F56"/>
      <c r="G56"/>
      <c r="H56"/>
      <c r="I56"/>
      <c r="J56"/>
    </row>
    <row r="57" spans="2:10">
      <c r="B57"/>
      <c r="C57"/>
      <c r="D57"/>
      <c r="E57"/>
      <c r="F57"/>
      <c r="G57"/>
      <c r="H57"/>
      <c r="I57"/>
      <c r="J57"/>
    </row>
  </sheetData>
  <mergeCells count="3">
    <mergeCell ref="B2:G2"/>
    <mergeCell ref="I2:P2"/>
    <mergeCell ref="I20:P20"/>
  </mergeCells>
  <phoneticPr fontId="16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T45"/>
  <sheetViews>
    <sheetView topLeftCell="A19" workbookViewId="0">
      <selection activeCell="L13" sqref="L13"/>
    </sheetView>
  </sheetViews>
  <sheetFormatPr defaultColWidth="9" defaultRowHeight="13.5"/>
  <cols>
    <col min="1" max="1" width="2.6640625" customWidth="1"/>
    <col min="2" max="2" width="13.9296875" style="1" customWidth="1"/>
    <col min="3" max="3" width="22.33203125" style="1" customWidth="1"/>
    <col min="4" max="4" width="14.73046875" style="1" customWidth="1"/>
    <col min="5" max="5" width="20.53125" style="1" customWidth="1"/>
    <col min="6" max="6" width="24.796875" style="1" customWidth="1"/>
    <col min="7" max="8" width="13.73046875" style="1"/>
    <col min="9" max="13" width="12.59765625" style="1"/>
    <col min="14" max="20" width="9" style="1"/>
  </cols>
  <sheetData>
    <row r="1" spans="2:9" ht="16.05" customHeight="1"/>
    <row r="2" spans="2:9" ht="27" customHeight="1">
      <c r="B2" s="296" t="s">
        <v>106</v>
      </c>
      <c r="C2" s="297"/>
      <c r="D2" s="297"/>
      <c r="E2" s="297"/>
      <c r="F2" s="297"/>
      <c r="G2" s="297"/>
      <c r="H2" s="297"/>
      <c r="I2" s="298"/>
    </row>
    <row r="3" spans="2:9" ht="16.05" customHeight="1">
      <c r="B3" s="17" t="s">
        <v>107</v>
      </c>
      <c r="D3" s="1" t="s">
        <v>108</v>
      </c>
      <c r="I3" s="12"/>
    </row>
    <row r="4" spans="2:9" ht="16.05" customHeight="1">
      <c r="B4" s="17" t="s">
        <v>102</v>
      </c>
      <c r="C4" s="1" t="s">
        <v>103</v>
      </c>
      <c r="D4" s="1" t="s">
        <v>102</v>
      </c>
      <c r="E4" s="1" t="s">
        <v>103</v>
      </c>
      <c r="F4" s="1" t="s">
        <v>101</v>
      </c>
      <c r="G4" s="1" t="s">
        <v>3</v>
      </c>
      <c r="H4" s="1" t="s">
        <v>4</v>
      </c>
      <c r="I4" s="12" t="s">
        <v>8</v>
      </c>
    </row>
    <row r="5" spans="2:9" ht="16.05" customHeight="1">
      <c r="B5" s="17">
        <v>1</v>
      </c>
      <c r="C5" s="7">
        <v>646176.37</v>
      </c>
      <c r="D5" s="1">
        <v>1</v>
      </c>
      <c r="E5" s="7">
        <v>1689723.5</v>
      </c>
      <c r="F5" s="1">
        <f t="shared" ref="F5:F10" si="0">C5/E5</f>
        <v>0.38241544844467201</v>
      </c>
      <c r="G5" s="1">
        <f>AVERAGE(F5:F7)</f>
        <v>0.34117278984301402</v>
      </c>
      <c r="H5" s="1">
        <f>F5/G5</f>
        <v>1.1208849586763201</v>
      </c>
      <c r="I5" s="12" t="s">
        <v>5</v>
      </c>
    </row>
    <row r="6" spans="2:9" ht="16.05" customHeight="1">
      <c r="B6" s="17">
        <v>2</v>
      </c>
      <c r="C6" s="7">
        <v>469801.4</v>
      </c>
      <c r="D6" s="1">
        <v>2</v>
      </c>
      <c r="E6" s="7">
        <v>1307626.25</v>
      </c>
      <c r="F6" s="1">
        <f t="shared" si="0"/>
        <v>0.35927804294231602</v>
      </c>
      <c r="H6" s="1">
        <f>F6/G5</f>
        <v>1.05306769366817</v>
      </c>
      <c r="I6" s="12"/>
    </row>
    <row r="7" spans="2:9" ht="16.05" customHeight="1">
      <c r="B7" s="17">
        <v>3</v>
      </c>
      <c r="C7" s="7">
        <v>498552.93</v>
      </c>
      <c r="D7" s="1">
        <v>3</v>
      </c>
      <c r="E7" s="7">
        <v>1769016.75</v>
      </c>
      <c r="F7" s="1">
        <f t="shared" si="0"/>
        <v>0.28182487814205298</v>
      </c>
      <c r="H7" s="1">
        <f>F7/G5</f>
        <v>0.82604734765551202</v>
      </c>
      <c r="I7" s="12"/>
    </row>
    <row r="8" spans="2:9" ht="16.05" customHeight="1">
      <c r="B8" s="17">
        <v>4</v>
      </c>
      <c r="C8" s="7">
        <v>472044.65</v>
      </c>
      <c r="D8" s="1">
        <v>4</v>
      </c>
      <c r="E8" s="7">
        <v>1451305.75</v>
      </c>
      <c r="F8" s="1">
        <f t="shared" si="0"/>
        <v>0.32525513662438099</v>
      </c>
      <c r="H8" s="1">
        <f>F8/G5</f>
        <v>0.95334430619171995</v>
      </c>
      <c r="I8" s="12" t="s">
        <v>109</v>
      </c>
    </row>
    <row r="9" spans="2:9" ht="16.05" customHeight="1">
      <c r="B9" s="17">
        <v>5</v>
      </c>
      <c r="C9" s="7">
        <v>431045.49</v>
      </c>
      <c r="D9" s="1">
        <v>5</v>
      </c>
      <c r="E9" s="7">
        <v>2822317.25</v>
      </c>
      <c r="F9" s="1">
        <f t="shared" si="0"/>
        <v>0.152727511409286</v>
      </c>
      <c r="H9" s="1">
        <f>F9/G5</f>
        <v>0.44765443187764697</v>
      </c>
      <c r="I9" s="12"/>
    </row>
    <row r="10" spans="2:9" ht="16.05" customHeight="1">
      <c r="B10" s="18">
        <v>6</v>
      </c>
      <c r="C10" s="57">
        <v>426088.19</v>
      </c>
      <c r="D10" s="14">
        <v>6</v>
      </c>
      <c r="E10" s="57">
        <v>1751720.75</v>
      </c>
      <c r="F10" s="14">
        <f t="shared" si="0"/>
        <v>0.24323979150215599</v>
      </c>
      <c r="G10" s="14"/>
      <c r="H10" s="14">
        <f>F10/G5</f>
        <v>0.71295190807590403</v>
      </c>
      <c r="I10" s="15"/>
    </row>
    <row r="11" spans="2:9" ht="16.05" customHeight="1"/>
    <row r="12" spans="2:9" ht="16.05" customHeight="1"/>
    <row r="13" spans="2:9" ht="16.05" customHeight="1"/>
    <row r="14" spans="2:9" ht="16.05" customHeight="1"/>
    <row r="15" spans="2:9" ht="23" customHeight="1">
      <c r="B15" s="296" t="s">
        <v>110</v>
      </c>
      <c r="C15" s="297"/>
      <c r="D15" s="297"/>
      <c r="E15" s="297"/>
      <c r="F15" s="297"/>
      <c r="G15" s="297"/>
      <c r="H15" s="297"/>
      <c r="I15" s="298"/>
    </row>
    <row r="16" spans="2:9" ht="16.05" customHeight="1">
      <c r="B16" s="17" t="s">
        <v>111</v>
      </c>
      <c r="D16" s="1" t="s">
        <v>112</v>
      </c>
      <c r="I16" s="12"/>
    </row>
    <row r="17" spans="2:9" ht="16.05" customHeight="1">
      <c r="B17" s="17" t="s">
        <v>102</v>
      </c>
      <c r="C17" s="1" t="s">
        <v>103</v>
      </c>
      <c r="D17" s="1" t="s">
        <v>102</v>
      </c>
      <c r="E17" s="1" t="s">
        <v>103</v>
      </c>
      <c r="F17" s="1" t="s">
        <v>101</v>
      </c>
      <c r="G17" s="1" t="s">
        <v>3</v>
      </c>
      <c r="H17" s="1" t="s">
        <v>4</v>
      </c>
      <c r="I17" s="12" t="s">
        <v>8</v>
      </c>
    </row>
    <row r="18" spans="2:9" ht="16.05" customHeight="1">
      <c r="B18" s="17">
        <v>1</v>
      </c>
      <c r="C18" s="7">
        <v>221255.46</v>
      </c>
      <c r="D18" s="1">
        <v>1</v>
      </c>
      <c r="E18" s="7">
        <v>10886812.960000001</v>
      </c>
      <c r="F18" s="1">
        <f t="shared" ref="F18:F23" si="1">C18/E18</f>
        <v>2.0323253537369499E-2</v>
      </c>
      <c r="G18" s="1">
        <f>AVERAGE(F18:F20)</f>
        <v>2.0411611888868801E-2</v>
      </c>
      <c r="H18" s="1">
        <f>F18/G18</f>
        <v>0.99567117227290303</v>
      </c>
      <c r="I18" s="12" t="s">
        <v>5</v>
      </c>
    </row>
    <row r="19" spans="2:9" ht="16.05" customHeight="1">
      <c r="B19" s="17">
        <v>2</v>
      </c>
      <c r="C19" s="7">
        <v>267400.21999999997</v>
      </c>
      <c r="D19" s="1">
        <v>2</v>
      </c>
      <c r="E19" s="7">
        <v>11725142.039999999</v>
      </c>
      <c r="F19" s="1">
        <f t="shared" si="1"/>
        <v>2.28057126376611E-2</v>
      </c>
      <c r="H19" s="1">
        <f>F19/G18</f>
        <v>1.1172911165383299</v>
      </c>
      <c r="I19" s="12"/>
    </row>
    <row r="20" spans="2:9" ht="16.05" customHeight="1">
      <c r="B20" s="17">
        <v>3</v>
      </c>
      <c r="C20" s="7">
        <v>180692</v>
      </c>
      <c r="D20" s="1">
        <v>3</v>
      </c>
      <c r="E20" s="7">
        <v>9979747.1799999997</v>
      </c>
      <c r="F20" s="1">
        <f t="shared" si="1"/>
        <v>1.81058694915756E-2</v>
      </c>
      <c r="H20" s="1">
        <f>F20/G18</f>
        <v>0.88703771118877095</v>
      </c>
      <c r="I20" s="12"/>
    </row>
    <row r="21" spans="2:9" ht="16.05" customHeight="1">
      <c r="B21" s="17">
        <v>4</v>
      </c>
      <c r="C21" s="7">
        <v>160300.54</v>
      </c>
      <c r="D21" s="1">
        <v>4</v>
      </c>
      <c r="E21" s="7">
        <v>12555770</v>
      </c>
      <c r="F21" s="1">
        <f t="shared" si="1"/>
        <v>1.2767081588783501E-2</v>
      </c>
      <c r="H21" s="1">
        <f>F21/G18</f>
        <v>0.62548130242207201</v>
      </c>
      <c r="I21" s="12" t="s">
        <v>109</v>
      </c>
    </row>
    <row r="22" spans="2:9" ht="16.05" customHeight="1">
      <c r="B22" s="17">
        <v>5</v>
      </c>
      <c r="C22" s="7">
        <v>186548.43</v>
      </c>
      <c r="D22" s="1">
        <v>5</v>
      </c>
      <c r="E22" s="7">
        <v>10524681</v>
      </c>
      <c r="F22" s="1">
        <f t="shared" si="1"/>
        <v>1.7724853608389601E-2</v>
      </c>
      <c r="H22" s="1">
        <f>F22/G18</f>
        <v>0.86837108724645595</v>
      </c>
      <c r="I22" s="12"/>
    </row>
    <row r="23" spans="2:9" ht="16.05" customHeight="1">
      <c r="B23" s="18">
        <v>6</v>
      </c>
      <c r="C23" s="57">
        <v>245009.08</v>
      </c>
      <c r="D23" s="14">
        <v>6</v>
      </c>
      <c r="E23" s="57">
        <v>10114960.43</v>
      </c>
      <c r="F23" s="14">
        <f t="shared" si="1"/>
        <v>2.4222445722409999E-2</v>
      </c>
      <c r="G23" s="14"/>
      <c r="H23" s="14">
        <f>F23/G18</f>
        <v>1.1866993089173601</v>
      </c>
      <c r="I23" s="15"/>
    </row>
    <row r="24" spans="2:9" ht="16.05" customHeight="1"/>
    <row r="25" spans="2:9" ht="16.05" customHeight="1"/>
    <row r="26" spans="2:9" ht="25.05" customHeight="1">
      <c r="B26" s="296" t="s">
        <v>113</v>
      </c>
      <c r="C26" s="297"/>
      <c r="D26" s="297"/>
      <c r="E26" s="297"/>
      <c r="F26" s="297"/>
      <c r="G26" s="297"/>
      <c r="H26" s="297"/>
      <c r="I26" s="298"/>
    </row>
    <row r="27" spans="2:9" ht="16.05" customHeight="1">
      <c r="B27" s="17" t="s">
        <v>114</v>
      </c>
      <c r="D27" s="1" t="s">
        <v>115</v>
      </c>
      <c r="I27" s="12"/>
    </row>
    <row r="28" spans="2:9" ht="16.05" customHeight="1">
      <c r="B28" s="17" t="s">
        <v>102</v>
      </c>
      <c r="C28" s="1" t="s">
        <v>103</v>
      </c>
      <c r="D28" s="1" t="s">
        <v>102</v>
      </c>
      <c r="E28" s="1" t="s">
        <v>103</v>
      </c>
      <c r="F28" s="1" t="s">
        <v>101</v>
      </c>
      <c r="G28" s="1" t="s">
        <v>3</v>
      </c>
      <c r="H28" s="1" t="s">
        <v>4</v>
      </c>
      <c r="I28" s="12" t="s">
        <v>8</v>
      </c>
    </row>
    <row r="29" spans="2:9" ht="16.05" customHeight="1">
      <c r="B29" s="17">
        <v>1</v>
      </c>
      <c r="C29" s="9">
        <v>716760.142857</v>
      </c>
      <c r="D29" s="1">
        <v>1</v>
      </c>
      <c r="E29" s="7">
        <v>359875.69</v>
      </c>
      <c r="F29" s="1">
        <f t="shared" ref="F29:F34" si="2">C29/E29</f>
        <v>1.99168813780392</v>
      </c>
      <c r="G29" s="1">
        <f>AVERAGE(F29:F31)</f>
        <v>1.73841528950587</v>
      </c>
      <c r="H29" s="1">
        <f>F29/G29</f>
        <v>1.1456917974818499</v>
      </c>
      <c r="I29" s="12" t="s">
        <v>5</v>
      </c>
    </row>
    <row r="30" spans="2:9" ht="16.05" customHeight="1">
      <c r="B30" s="17">
        <v>2</v>
      </c>
      <c r="C30" s="9">
        <v>475502</v>
      </c>
      <c r="D30" s="1">
        <v>2</v>
      </c>
      <c r="E30" s="7">
        <v>373747.69</v>
      </c>
      <c r="F30" s="1">
        <f t="shared" si="2"/>
        <v>1.2722540171418899</v>
      </c>
      <c r="H30" s="1">
        <f>F30/G29</f>
        <v>0.73184700158931004</v>
      </c>
      <c r="I30" s="12"/>
    </row>
    <row r="31" spans="2:9" ht="16.05" customHeight="1">
      <c r="B31" s="17">
        <v>3</v>
      </c>
      <c r="C31" s="9">
        <v>618166.42105300003</v>
      </c>
      <c r="D31" s="1">
        <v>3</v>
      </c>
      <c r="E31" s="7">
        <v>316796.62</v>
      </c>
      <c r="F31" s="1">
        <f t="shared" si="2"/>
        <v>1.9513037135718201</v>
      </c>
      <c r="H31" s="1">
        <f>F31/G29</f>
        <v>1.1224612009288399</v>
      </c>
      <c r="I31" s="12"/>
    </row>
    <row r="32" spans="2:9" ht="16.05" customHeight="1">
      <c r="B32" s="17">
        <v>4</v>
      </c>
      <c r="C32" s="9">
        <v>494513.23076900002</v>
      </c>
      <c r="D32" s="1">
        <v>4</v>
      </c>
      <c r="E32" s="7">
        <v>291763.69</v>
      </c>
      <c r="F32" s="1">
        <f t="shared" si="2"/>
        <v>1.6949101197924901</v>
      </c>
      <c r="H32" s="1">
        <f>F32/G29</f>
        <v>0.97497423660732696</v>
      </c>
      <c r="I32" s="12" t="s">
        <v>109</v>
      </c>
    </row>
    <row r="33" spans="2:9" ht="16.05" customHeight="1">
      <c r="B33" s="17">
        <v>5</v>
      </c>
      <c r="C33" s="9">
        <v>656054.34146300005</v>
      </c>
      <c r="D33" s="1">
        <v>5</v>
      </c>
      <c r="E33" s="7">
        <v>383583.38</v>
      </c>
      <c r="F33" s="1">
        <f t="shared" si="2"/>
        <v>1.7103304670369199</v>
      </c>
      <c r="H33" s="1">
        <f>F33/G29</f>
        <v>0.983844583835352</v>
      </c>
      <c r="I33" s="12"/>
    </row>
    <row r="34" spans="2:9" ht="16.05" customHeight="1">
      <c r="B34" s="18">
        <v>6</v>
      </c>
      <c r="C34" s="58">
        <v>524115.142857</v>
      </c>
      <c r="D34" s="14">
        <v>6</v>
      </c>
      <c r="E34" s="57">
        <v>404213.85</v>
      </c>
      <c r="F34" s="14">
        <f t="shared" si="2"/>
        <v>1.2966283635679501</v>
      </c>
      <c r="G34" s="14"/>
      <c r="H34" s="14">
        <f>F34/G29</f>
        <v>0.74586801634522004</v>
      </c>
      <c r="I34" s="15"/>
    </row>
    <row r="35" spans="2:9" ht="16.05" customHeight="1"/>
    <row r="36" spans="2:9" ht="16.05" customHeight="1"/>
    <row r="37" spans="2:9" ht="32" customHeight="1">
      <c r="B37" s="296" t="s">
        <v>116</v>
      </c>
      <c r="C37" s="297"/>
      <c r="D37" s="297"/>
      <c r="E37" s="297"/>
      <c r="F37" s="297"/>
      <c r="G37" s="297"/>
      <c r="H37" s="297"/>
      <c r="I37" s="298"/>
    </row>
    <row r="38" spans="2:9" ht="16.05" customHeight="1">
      <c r="B38" s="59" t="s">
        <v>117</v>
      </c>
      <c r="E38" s="1" t="s">
        <v>118</v>
      </c>
      <c r="I38" s="12"/>
    </row>
    <row r="39" spans="2:9" ht="16.05" customHeight="1">
      <c r="B39" s="17" t="s">
        <v>102</v>
      </c>
      <c r="C39" s="1" t="s">
        <v>103</v>
      </c>
      <c r="D39" s="1" t="s">
        <v>102</v>
      </c>
      <c r="E39" s="1" t="s">
        <v>103</v>
      </c>
      <c r="F39" s="1" t="s">
        <v>101</v>
      </c>
      <c r="G39" s="1" t="s">
        <v>3</v>
      </c>
      <c r="H39" s="1" t="s">
        <v>4</v>
      </c>
      <c r="I39" s="12" t="s">
        <v>8</v>
      </c>
    </row>
    <row r="40" spans="2:9" ht="16.05" customHeight="1">
      <c r="B40" s="17">
        <v>1</v>
      </c>
      <c r="C40" s="7">
        <v>2826398</v>
      </c>
      <c r="D40" s="1">
        <v>1</v>
      </c>
      <c r="E40" s="7">
        <v>400710.67</v>
      </c>
      <c r="F40" s="1">
        <f t="shared" ref="F40:F45" si="3">C40/E40</f>
        <v>7.0534632881125896</v>
      </c>
      <c r="G40" s="1">
        <f>AVERAGE(F40:F42)</f>
        <v>5.25864440349413</v>
      </c>
      <c r="H40" s="1">
        <f>F40/G40</f>
        <v>1.34130828154607</v>
      </c>
      <c r="I40" s="12" t="s">
        <v>5</v>
      </c>
    </row>
    <row r="41" spans="2:9" ht="16.05" customHeight="1">
      <c r="B41" s="17">
        <v>2</v>
      </c>
      <c r="C41" s="7">
        <v>2533403.33</v>
      </c>
      <c r="D41" s="1">
        <v>2</v>
      </c>
      <c r="E41" s="7">
        <v>605986.67000000004</v>
      </c>
      <c r="F41" s="1">
        <f t="shared" si="3"/>
        <v>4.1806255078185099</v>
      </c>
      <c r="H41" s="1">
        <f>F41/G40</f>
        <v>0.79500060986072396</v>
      </c>
      <c r="I41" s="12"/>
    </row>
    <row r="42" spans="2:9" ht="16.05" customHeight="1">
      <c r="B42" s="17">
        <v>3</v>
      </c>
      <c r="C42" s="7">
        <v>2807065.73</v>
      </c>
      <c r="D42" s="1">
        <v>3</v>
      </c>
      <c r="E42" s="7">
        <v>618045.32999999996</v>
      </c>
      <c r="F42" s="1">
        <f t="shared" si="3"/>
        <v>4.5418444145512797</v>
      </c>
      <c r="H42" s="1">
        <f>F42/G40</f>
        <v>0.86369110859320097</v>
      </c>
      <c r="I42" s="12"/>
    </row>
    <row r="43" spans="2:9" ht="16.05" customHeight="1">
      <c r="B43" s="17">
        <v>4</v>
      </c>
      <c r="C43" s="7">
        <v>2664317.4300000002</v>
      </c>
      <c r="D43" s="1">
        <v>4</v>
      </c>
      <c r="E43" s="7">
        <v>735166.05</v>
      </c>
      <c r="F43" s="1">
        <f t="shared" si="3"/>
        <v>3.6241029220541399</v>
      </c>
      <c r="H43" s="1">
        <f>F43/G40</f>
        <v>0.68917056259709997</v>
      </c>
      <c r="I43" s="12" t="s">
        <v>109</v>
      </c>
    </row>
    <row r="44" spans="2:9" ht="16.05" customHeight="1">
      <c r="B44" s="17">
        <v>5</v>
      </c>
      <c r="C44" s="7">
        <v>2496238</v>
      </c>
      <c r="D44" s="1">
        <v>5</v>
      </c>
      <c r="E44" s="7">
        <v>588576</v>
      </c>
      <c r="F44" s="1">
        <f t="shared" si="3"/>
        <v>4.2411481270048403</v>
      </c>
      <c r="H44" s="1">
        <f>F44/G40</f>
        <v>0.80650977734619</v>
      </c>
      <c r="I44" s="12"/>
    </row>
    <row r="45" spans="2:9" ht="16.05" customHeight="1">
      <c r="B45" s="18">
        <v>6</v>
      </c>
      <c r="C45" s="57">
        <v>3034486.67</v>
      </c>
      <c r="D45" s="14">
        <v>6</v>
      </c>
      <c r="E45" s="57">
        <v>435273.33</v>
      </c>
      <c r="F45" s="14">
        <f t="shared" si="3"/>
        <v>6.9714509501420601</v>
      </c>
      <c r="G45" s="14"/>
      <c r="H45" s="14">
        <f>F45/G40</f>
        <v>1.32571256301526</v>
      </c>
      <c r="I45" s="15"/>
    </row>
  </sheetData>
  <mergeCells count="4">
    <mergeCell ref="B2:I2"/>
    <mergeCell ref="B15:I15"/>
    <mergeCell ref="B26:I26"/>
    <mergeCell ref="B37:I37"/>
  </mergeCells>
  <phoneticPr fontId="16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S62"/>
  <sheetViews>
    <sheetView workbookViewId="0">
      <selection activeCell="J13" sqref="J13"/>
    </sheetView>
  </sheetViews>
  <sheetFormatPr defaultColWidth="9" defaultRowHeight="13.5"/>
  <cols>
    <col min="1" max="1" width="2.6640625" customWidth="1"/>
    <col min="2" max="3" width="12.73046875" customWidth="1"/>
    <col min="4" max="5" width="12.59765625"/>
    <col min="6" max="6" width="16.33203125" customWidth="1"/>
    <col min="7" max="7" width="9.3984375"/>
    <col min="8" max="8" width="26" customWidth="1"/>
    <col min="14" max="15" width="12.59765625"/>
    <col min="16" max="16" width="13.53125" customWidth="1"/>
    <col min="17" max="17" width="9.3984375"/>
    <col min="18" max="18" width="12.59765625"/>
  </cols>
  <sheetData>
    <row r="2" spans="2:19" s="1" customFormat="1" ht="36" customHeight="1">
      <c r="B2" s="296" t="s">
        <v>119</v>
      </c>
      <c r="C2" s="297"/>
      <c r="D2" s="297"/>
      <c r="E2" s="297"/>
      <c r="F2" s="297"/>
      <c r="G2" s="297"/>
      <c r="H2" s="297"/>
      <c r="I2" s="298"/>
      <c r="L2" s="296" t="s">
        <v>120</v>
      </c>
      <c r="M2" s="297"/>
      <c r="N2" s="297"/>
      <c r="O2" s="297"/>
      <c r="P2" s="297"/>
      <c r="Q2" s="297"/>
      <c r="R2" s="297"/>
      <c r="S2" s="298"/>
    </row>
    <row r="3" spans="2:19" s="1" customFormat="1" ht="19.05" customHeight="1">
      <c r="B3" s="17" t="s">
        <v>121</v>
      </c>
      <c r="C3" s="1" t="s">
        <v>122</v>
      </c>
      <c r="D3" s="1" t="s">
        <v>123</v>
      </c>
      <c r="E3" s="1" t="s">
        <v>123</v>
      </c>
      <c r="F3" s="1" t="s">
        <v>124</v>
      </c>
      <c r="G3" s="1" t="s">
        <v>3</v>
      </c>
      <c r="H3" s="1" t="s">
        <v>4</v>
      </c>
      <c r="I3" s="12" t="s">
        <v>8</v>
      </c>
      <c r="L3" s="17" t="s">
        <v>121</v>
      </c>
      <c r="M3" s="1" t="s">
        <v>122</v>
      </c>
      <c r="N3" s="1" t="s">
        <v>123</v>
      </c>
      <c r="O3" s="1" t="s">
        <v>123</v>
      </c>
      <c r="P3" s="1" t="s">
        <v>124</v>
      </c>
      <c r="Q3" s="1" t="s">
        <v>3</v>
      </c>
      <c r="R3" s="1" t="s">
        <v>4</v>
      </c>
      <c r="S3" s="12" t="s">
        <v>8</v>
      </c>
    </row>
    <row r="4" spans="2:19" s="1" customFormat="1" ht="19.05" customHeight="1">
      <c r="B4" s="17" t="s">
        <v>125</v>
      </c>
      <c r="C4" s="1" t="s">
        <v>100</v>
      </c>
      <c r="D4" s="1">
        <v>30.285812755836201</v>
      </c>
      <c r="E4" s="1">
        <v>17.7790614131974</v>
      </c>
      <c r="F4" s="54">
        <v>1.7200000000000001E-4</v>
      </c>
      <c r="G4" s="54">
        <f>AVERAGE(F4:F7)</f>
        <v>2.1599999999999999E-4</v>
      </c>
      <c r="H4" s="1">
        <f t="shared" ref="H4:H11" si="0">F4/$G$4</f>
        <v>0.79629629629629595</v>
      </c>
      <c r="I4" s="12" t="s">
        <v>126</v>
      </c>
      <c r="L4" s="17" t="s">
        <v>127</v>
      </c>
      <c r="M4" s="1" t="s">
        <v>128</v>
      </c>
      <c r="N4" s="1">
        <v>22.989072467423298</v>
      </c>
      <c r="O4" s="1">
        <v>15.7277827976972</v>
      </c>
      <c r="P4" s="54">
        <v>6.5199999999999998E-3</v>
      </c>
      <c r="Q4" s="54">
        <f>AVERAGE(P4:P7)</f>
        <v>6.1799999999999997E-3</v>
      </c>
      <c r="R4" s="1">
        <f>P4/Q4</f>
        <v>1.05501618122977</v>
      </c>
      <c r="S4" s="12" t="s">
        <v>129</v>
      </c>
    </row>
    <row r="5" spans="2:19" s="1" customFormat="1" ht="19.05" customHeight="1">
      <c r="B5" s="17" t="s">
        <v>125</v>
      </c>
      <c r="C5" s="1" t="s">
        <v>100</v>
      </c>
      <c r="D5" s="1">
        <v>30.294947445998002</v>
      </c>
      <c r="E5" s="1">
        <v>18.306820773766699</v>
      </c>
      <c r="F5" s="54">
        <v>2.4600000000000002E-4</v>
      </c>
      <c r="H5" s="1">
        <f t="shared" si="0"/>
        <v>1.1388888888888899</v>
      </c>
      <c r="I5" s="12"/>
      <c r="L5" s="17" t="s">
        <v>127</v>
      </c>
      <c r="M5" s="1" t="s">
        <v>128</v>
      </c>
      <c r="N5" s="1">
        <v>23.232558338312501</v>
      </c>
      <c r="O5" s="1">
        <v>15.673840363917799</v>
      </c>
      <c r="P5" s="54">
        <v>5.3E-3</v>
      </c>
      <c r="R5" s="1">
        <f>P5/Q4</f>
        <v>0.85760517799352798</v>
      </c>
      <c r="S5" s="12"/>
    </row>
    <row r="6" spans="2:19" s="1" customFormat="1" ht="19.05" customHeight="1">
      <c r="B6" s="17" t="s">
        <v>125</v>
      </c>
      <c r="C6" s="1" t="s">
        <v>100</v>
      </c>
      <c r="D6" s="1">
        <v>30.9304849694316</v>
      </c>
      <c r="E6" s="1">
        <v>18.9035721469387</v>
      </c>
      <c r="F6" s="54">
        <v>2.4000000000000001E-4</v>
      </c>
      <c r="H6" s="1">
        <f t="shared" si="0"/>
        <v>1.1111111111111101</v>
      </c>
      <c r="I6" s="12"/>
      <c r="L6" s="17" t="s">
        <v>127</v>
      </c>
      <c r="M6" s="1" t="s">
        <v>128</v>
      </c>
      <c r="N6" s="1">
        <v>23.257025942320499</v>
      </c>
      <c r="O6" s="1">
        <v>16.118281598658001</v>
      </c>
      <c r="P6" s="54">
        <v>7.1000000000000004E-3</v>
      </c>
      <c r="R6" s="1">
        <f>P6/Q4</f>
        <v>1.1488673139158601</v>
      </c>
      <c r="S6" s="12"/>
    </row>
    <row r="7" spans="2:19" s="1" customFormat="1" ht="19.05" customHeight="1">
      <c r="B7" s="17" t="s">
        <v>125</v>
      </c>
      <c r="C7" s="1" t="s">
        <v>100</v>
      </c>
      <c r="D7" s="1">
        <v>31.8800287948647</v>
      </c>
      <c r="E7" s="1">
        <v>19.631684634531201</v>
      </c>
      <c r="F7" s="54">
        <v>2.0599999999999999E-4</v>
      </c>
      <c r="H7" s="1">
        <f t="shared" si="0"/>
        <v>0.95370370370370405</v>
      </c>
      <c r="I7" s="12"/>
      <c r="L7" s="17" t="s">
        <v>127</v>
      </c>
      <c r="M7" s="1" t="s">
        <v>128</v>
      </c>
      <c r="N7" s="1">
        <v>23.2150754018034</v>
      </c>
      <c r="O7" s="1">
        <v>15.7856414309346</v>
      </c>
      <c r="P7" s="54">
        <v>5.7999999999999996E-3</v>
      </c>
      <c r="R7" s="1">
        <f>P7/Q4</f>
        <v>0.93851132686084104</v>
      </c>
      <c r="S7" s="12"/>
    </row>
    <row r="8" spans="2:19" s="1" customFormat="1" ht="19.05" customHeight="1">
      <c r="B8" s="17" t="s">
        <v>125</v>
      </c>
      <c r="C8" s="1" t="s">
        <v>100</v>
      </c>
      <c r="D8" s="1">
        <v>30.2301732698824</v>
      </c>
      <c r="E8" s="1">
        <v>17.7581413399529</v>
      </c>
      <c r="F8" s="54">
        <v>1.76E-4</v>
      </c>
      <c r="H8" s="1">
        <f t="shared" si="0"/>
        <v>0.81481481481481499</v>
      </c>
      <c r="I8" s="12" t="s">
        <v>130</v>
      </c>
      <c r="L8" s="17" t="s">
        <v>127</v>
      </c>
      <c r="M8" s="1" t="s">
        <v>128</v>
      </c>
      <c r="N8" s="1">
        <v>24.393885843422801</v>
      </c>
      <c r="O8" s="1">
        <v>15.4935390860821</v>
      </c>
      <c r="P8" s="54">
        <v>2.0899999999999998E-3</v>
      </c>
      <c r="R8" s="1">
        <f>P8/Q4</f>
        <v>0.33818770226537198</v>
      </c>
      <c r="S8" s="12" t="s">
        <v>131</v>
      </c>
    </row>
    <row r="9" spans="2:19" s="1" customFormat="1" ht="19.05" customHeight="1">
      <c r="B9" s="17" t="s">
        <v>125</v>
      </c>
      <c r="C9" s="1" t="s">
        <v>100</v>
      </c>
      <c r="D9" s="1">
        <v>30.382122097343501</v>
      </c>
      <c r="E9" s="1">
        <v>17.7062009751827</v>
      </c>
      <c r="F9" s="54">
        <v>1.5300000000000001E-4</v>
      </c>
      <c r="H9" s="1">
        <f t="shared" si="0"/>
        <v>0.70833333333333304</v>
      </c>
      <c r="I9" s="12"/>
      <c r="L9" s="17" t="s">
        <v>127</v>
      </c>
      <c r="M9" s="1" t="s">
        <v>128</v>
      </c>
      <c r="N9" s="1">
        <v>23.778734111352701</v>
      </c>
      <c r="O9" s="1">
        <v>14.6730344755237</v>
      </c>
      <c r="P9" s="54">
        <v>1.82E-3</v>
      </c>
      <c r="R9" s="1">
        <f>P9/Q4</f>
        <v>0.29449838187702299</v>
      </c>
      <c r="S9" s="12"/>
    </row>
    <row r="10" spans="2:19" s="1" customFormat="1" ht="19.05" customHeight="1">
      <c r="B10" s="17" t="s">
        <v>125</v>
      </c>
      <c r="C10" s="1" t="s">
        <v>100</v>
      </c>
      <c r="D10" s="1">
        <v>30.5391141683515</v>
      </c>
      <c r="E10" s="1">
        <v>17.985412099161898</v>
      </c>
      <c r="F10" s="54">
        <v>1.66E-4</v>
      </c>
      <c r="H10" s="1">
        <f t="shared" si="0"/>
        <v>0.76851851851851805</v>
      </c>
      <c r="I10" s="12"/>
      <c r="L10" s="17" t="s">
        <v>127</v>
      </c>
      <c r="M10" s="1" t="s">
        <v>128</v>
      </c>
      <c r="N10" s="1">
        <v>24.138966017935601</v>
      </c>
      <c r="O10" s="1">
        <v>15.5991791945256</v>
      </c>
      <c r="P10" s="54">
        <v>2.6900000000000001E-3</v>
      </c>
      <c r="R10" s="1">
        <f>P10/Q4</f>
        <v>0.43527508090614903</v>
      </c>
      <c r="S10" s="12"/>
    </row>
    <row r="11" spans="2:19" s="1" customFormat="1" ht="19.05" customHeight="1">
      <c r="B11" s="17" t="s">
        <v>125</v>
      </c>
      <c r="C11" s="1" t="s">
        <v>100</v>
      </c>
      <c r="D11" s="1">
        <v>31.126381907648899</v>
      </c>
      <c r="E11" s="1">
        <v>18.4588213887174</v>
      </c>
      <c r="F11" s="54">
        <v>1.54E-4</v>
      </c>
      <c r="H11" s="1">
        <f t="shared" si="0"/>
        <v>0.71296296296296302</v>
      </c>
      <c r="I11" s="12"/>
      <c r="L11" s="17" t="s">
        <v>127</v>
      </c>
      <c r="M11" s="1" t="s">
        <v>128</v>
      </c>
      <c r="N11" s="1">
        <v>23.713079857820698</v>
      </c>
      <c r="O11" s="1">
        <v>15.059789746079099</v>
      </c>
      <c r="P11" s="54">
        <v>2.48E-3</v>
      </c>
      <c r="R11" s="1">
        <f>P11/Q4</f>
        <v>0.40129449838187697</v>
      </c>
      <c r="S11" s="12"/>
    </row>
    <row r="12" spans="2:19" s="1" customFormat="1" ht="19.05" customHeight="1">
      <c r="B12" s="17" t="s">
        <v>132</v>
      </c>
      <c r="C12" s="1" t="s">
        <v>100</v>
      </c>
      <c r="D12" s="1">
        <v>29.8148799172595</v>
      </c>
      <c r="E12" s="1">
        <v>17.7790614131974</v>
      </c>
      <c r="F12" s="54">
        <v>2.3800000000000001E-4</v>
      </c>
      <c r="G12" s="54">
        <f>AVERAGE(F12:F15)</f>
        <v>2.9750000000000002E-4</v>
      </c>
      <c r="H12" s="1">
        <f t="shared" ref="H12:H19" si="1">F12/$G$12</f>
        <v>0.8</v>
      </c>
      <c r="I12" s="12" t="s">
        <v>126</v>
      </c>
      <c r="L12" s="17" t="s">
        <v>133</v>
      </c>
      <c r="M12" s="1" t="s">
        <v>128</v>
      </c>
      <c r="N12" s="1">
        <v>22.482381610867801</v>
      </c>
      <c r="O12" s="1">
        <v>15.673840363917799</v>
      </c>
      <c r="P12" s="54">
        <v>8.9200000000000008E-3</v>
      </c>
      <c r="Q12" s="54">
        <f>AVERAGE(P12:P15)</f>
        <v>8.5800000000000008E-3</v>
      </c>
      <c r="R12" s="1">
        <f t="shared" ref="R12:R19" si="2">P12/$Q$12</f>
        <v>1.03962703962704</v>
      </c>
      <c r="S12" s="12" t="s">
        <v>129</v>
      </c>
    </row>
    <row r="13" spans="2:19" s="1" customFormat="1" ht="19.05" customHeight="1">
      <c r="B13" s="17" t="s">
        <v>132</v>
      </c>
      <c r="C13" s="1" t="s">
        <v>100</v>
      </c>
      <c r="D13" s="1">
        <v>29.971460677163002</v>
      </c>
      <c r="E13" s="1">
        <v>18.306820773766699</v>
      </c>
      <c r="F13" s="54">
        <v>3.0800000000000001E-4</v>
      </c>
      <c r="H13" s="1">
        <f t="shared" si="1"/>
        <v>1.03529411764706</v>
      </c>
      <c r="I13" s="12"/>
      <c r="L13" s="17" t="s">
        <v>133</v>
      </c>
      <c r="M13" s="1" t="s">
        <v>128</v>
      </c>
      <c r="N13" s="1">
        <v>22.4723877341088</v>
      </c>
      <c r="O13" s="1">
        <v>15.548792237391201</v>
      </c>
      <c r="P13" s="54">
        <v>8.2400000000000008E-3</v>
      </c>
      <c r="R13" s="1">
        <f t="shared" si="2"/>
        <v>0.96037296037296005</v>
      </c>
      <c r="S13" s="12"/>
    </row>
    <row r="14" spans="2:19" s="1" customFormat="1" ht="19.05" customHeight="1">
      <c r="B14" s="17" t="s">
        <v>132</v>
      </c>
      <c r="C14" s="1" t="s">
        <v>100</v>
      </c>
      <c r="D14" s="1">
        <v>30.150296586131699</v>
      </c>
      <c r="E14" s="1">
        <v>18.9035721469387</v>
      </c>
      <c r="F14" s="54">
        <v>4.1199999999999999E-4</v>
      </c>
      <c r="H14" s="1">
        <f t="shared" si="1"/>
        <v>1.3848739495798299</v>
      </c>
      <c r="I14" s="12"/>
      <c r="L14" s="17" t="s">
        <v>133</v>
      </c>
      <c r="M14" s="1" t="s">
        <v>128</v>
      </c>
      <c r="N14" s="1">
        <v>22.9103192913824</v>
      </c>
      <c r="O14" s="1">
        <v>16.118281598658001</v>
      </c>
      <c r="P14" s="54">
        <v>9.0200000000000002E-3</v>
      </c>
      <c r="R14" s="1">
        <f t="shared" si="2"/>
        <v>1.05128205128205</v>
      </c>
      <c r="S14" s="12"/>
    </row>
    <row r="15" spans="2:19" s="1" customFormat="1" ht="19.05" customHeight="1">
      <c r="B15" s="17" t="s">
        <v>132</v>
      </c>
      <c r="C15" s="1" t="s">
        <v>100</v>
      </c>
      <c r="D15" s="1">
        <v>31.7060918130834</v>
      </c>
      <c r="E15" s="1">
        <v>19.631684634531201</v>
      </c>
      <c r="F15" s="54">
        <v>2.32E-4</v>
      </c>
      <c r="H15" s="1">
        <f t="shared" si="1"/>
        <v>0.77983193277310903</v>
      </c>
      <c r="I15" s="12"/>
      <c r="L15" s="17" t="s">
        <v>133</v>
      </c>
      <c r="M15" s="1" t="s">
        <v>128</v>
      </c>
      <c r="N15" s="1">
        <v>22.7270609653518</v>
      </c>
      <c r="O15" s="1">
        <v>15.7856414309346</v>
      </c>
      <c r="P15" s="54">
        <v>8.1399999999999997E-3</v>
      </c>
      <c r="R15" s="1">
        <f t="shared" si="2"/>
        <v>0.94871794871794901</v>
      </c>
      <c r="S15" s="12"/>
    </row>
    <row r="16" spans="2:19" s="1" customFormat="1" ht="19.05" customHeight="1">
      <c r="B16" s="17" t="s">
        <v>132</v>
      </c>
      <c r="C16" s="1" t="s">
        <v>100</v>
      </c>
      <c r="D16" s="1">
        <v>30.314699224979499</v>
      </c>
      <c r="E16" s="1">
        <v>17.7195303803291</v>
      </c>
      <c r="F16" s="54">
        <v>1.6200000000000001E-4</v>
      </c>
      <c r="H16" s="1">
        <f t="shared" si="1"/>
        <v>0.54453781512605004</v>
      </c>
      <c r="I16" s="12" t="s">
        <v>130</v>
      </c>
      <c r="L16" s="17" t="s">
        <v>133</v>
      </c>
      <c r="M16" s="1" t="s">
        <v>128</v>
      </c>
      <c r="N16" s="1">
        <v>22.694229957245799</v>
      </c>
      <c r="O16" s="1">
        <v>15.4935390860821</v>
      </c>
      <c r="P16" s="54">
        <v>6.7999999999999996E-3</v>
      </c>
      <c r="R16" s="1">
        <f t="shared" si="2"/>
        <v>0.79254079254079202</v>
      </c>
      <c r="S16" s="12" t="s">
        <v>131</v>
      </c>
    </row>
    <row r="17" spans="2:19" s="1" customFormat="1" ht="19.05" customHeight="1">
      <c r="B17" s="17" t="s">
        <v>132</v>
      </c>
      <c r="C17" s="1" t="s">
        <v>100</v>
      </c>
      <c r="D17" s="1">
        <v>30.686860042343</v>
      </c>
      <c r="E17" s="1">
        <v>17.7062009751827</v>
      </c>
      <c r="F17" s="54">
        <v>1.2400000000000001E-4</v>
      </c>
      <c r="H17" s="1">
        <f t="shared" si="1"/>
        <v>0.41680672268907598</v>
      </c>
      <c r="I17" s="12"/>
      <c r="L17" s="17" t="s">
        <v>133</v>
      </c>
      <c r="M17" s="1" t="s">
        <v>128</v>
      </c>
      <c r="N17" s="1">
        <v>22.095824186565299</v>
      </c>
      <c r="O17" s="1">
        <v>14.6730344755237</v>
      </c>
      <c r="P17" s="54">
        <v>5.8300000000000001E-3</v>
      </c>
      <c r="R17" s="1">
        <f t="shared" si="2"/>
        <v>0.67948717948717896</v>
      </c>
      <c r="S17" s="12"/>
    </row>
    <row r="18" spans="2:19" s="1" customFormat="1" ht="19.05" customHeight="1">
      <c r="B18" s="17" t="s">
        <v>132</v>
      </c>
      <c r="C18" s="1" t="s">
        <v>100</v>
      </c>
      <c r="D18" s="1">
        <v>31.079324426706599</v>
      </c>
      <c r="E18" s="1">
        <v>17.985412099161898</v>
      </c>
      <c r="F18" s="54">
        <v>1.1400000000000001E-4</v>
      </c>
      <c r="H18" s="1">
        <f t="shared" si="1"/>
        <v>0.38319327731092401</v>
      </c>
      <c r="I18" s="12"/>
      <c r="L18" s="17" t="s">
        <v>133</v>
      </c>
      <c r="M18" s="1" t="s">
        <v>128</v>
      </c>
      <c r="N18" s="1">
        <v>22.082829997490499</v>
      </c>
      <c r="O18" s="1">
        <v>15.059789746079099</v>
      </c>
      <c r="P18" s="54">
        <v>7.6899999999999998E-3</v>
      </c>
      <c r="R18" s="1">
        <f t="shared" si="2"/>
        <v>0.89627039627039595</v>
      </c>
      <c r="S18" s="12"/>
    </row>
    <row r="19" spans="2:19" s="1" customFormat="1" ht="19.05" customHeight="1">
      <c r="B19" s="17" t="s">
        <v>132</v>
      </c>
      <c r="C19" s="1" t="s">
        <v>100</v>
      </c>
      <c r="D19" s="1">
        <v>31.1232669591441</v>
      </c>
      <c r="E19" s="1">
        <v>18.4588213887174</v>
      </c>
      <c r="F19" s="54">
        <v>1.54E-4</v>
      </c>
      <c r="H19" s="1">
        <f t="shared" si="1"/>
        <v>0.51764705882352902</v>
      </c>
      <c r="I19" s="12"/>
      <c r="L19" s="18" t="s">
        <v>133</v>
      </c>
      <c r="M19" s="14" t="s">
        <v>128</v>
      </c>
      <c r="N19" s="14">
        <v>22.366780496560299</v>
      </c>
      <c r="O19" s="14">
        <v>15.275453405440301</v>
      </c>
      <c r="P19" s="55">
        <v>7.3299999999999997E-3</v>
      </c>
      <c r="Q19" s="14"/>
      <c r="R19" s="14">
        <f t="shared" si="2"/>
        <v>0.85431235431235397</v>
      </c>
      <c r="S19" s="15"/>
    </row>
    <row r="20" spans="2:19" s="1" customFormat="1" ht="19.05" customHeight="1">
      <c r="B20" s="17" t="s">
        <v>134</v>
      </c>
      <c r="C20" s="1" t="s">
        <v>100</v>
      </c>
      <c r="D20" s="1">
        <v>30.130714933775</v>
      </c>
      <c r="E20" s="1">
        <v>18.306820773766699</v>
      </c>
      <c r="F20" s="54">
        <v>2.7599999999999999E-4</v>
      </c>
      <c r="G20" s="54">
        <f>AVERAGE(F20:F23)</f>
        <v>3.3799999999999998E-4</v>
      </c>
      <c r="H20" s="1">
        <f t="shared" ref="H20:H27" si="3">F20/$G$20</f>
        <v>0.81656804733727795</v>
      </c>
      <c r="I20" s="12" t="s">
        <v>126</v>
      </c>
      <c r="L20"/>
      <c r="M20"/>
      <c r="N20"/>
      <c r="O20"/>
      <c r="P20"/>
      <c r="Q20"/>
      <c r="R20"/>
      <c r="S20"/>
    </row>
    <row r="21" spans="2:19" s="1" customFormat="1" ht="19.05" customHeight="1">
      <c r="B21" s="17" t="s">
        <v>134</v>
      </c>
      <c r="C21" s="1" t="s">
        <v>100</v>
      </c>
      <c r="D21" s="1">
        <v>30.130516966959402</v>
      </c>
      <c r="E21" s="1">
        <v>18.9035721469387</v>
      </c>
      <c r="F21" s="54">
        <v>4.17E-4</v>
      </c>
      <c r="H21" s="1">
        <f t="shared" si="3"/>
        <v>1.23372781065089</v>
      </c>
      <c r="I21" s="12"/>
      <c r="L21"/>
      <c r="M21"/>
      <c r="N21"/>
      <c r="O21"/>
      <c r="P21"/>
      <c r="Q21"/>
      <c r="R21"/>
      <c r="S21"/>
    </row>
    <row r="22" spans="2:19" s="1" customFormat="1" ht="19.05" customHeight="1">
      <c r="B22" s="17" t="s">
        <v>134</v>
      </c>
      <c r="C22" s="1" t="s">
        <v>100</v>
      </c>
      <c r="D22" s="1">
        <v>30.1897131775563</v>
      </c>
      <c r="E22" s="1">
        <v>18.463846871542199</v>
      </c>
      <c r="F22" s="54">
        <v>2.9500000000000001E-4</v>
      </c>
      <c r="H22" s="1">
        <f t="shared" si="3"/>
        <v>0.87278106508875697</v>
      </c>
      <c r="I22" s="12"/>
      <c r="L22"/>
      <c r="M22"/>
      <c r="N22"/>
      <c r="O22"/>
      <c r="P22"/>
      <c r="Q22"/>
      <c r="R22"/>
      <c r="S22"/>
    </row>
    <row r="23" spans="2:19" s="1" customFormat="1" ht="19.05" customHeight="1">
      <c r="B23" s="17" t="s">
        <v>134</v>
      </c>
      <c r="C23" s="1" t="s">
        <v>100</v>
      </c>
      <c r="D23" s="1">
        <v>31.0553625553841</v>
      </c>
      <c r="E23" s="1">
        <v>19.631684634531201</v>
      </c>
      <c r="F23" s="54">
        <v>3.6400000000000001E-4</v>
      </c>
      <c r="H23" s="1">
        <f t="shared" si="3"/>
        <v>1.07692307692308</v>
      </c>
      <c r="I23" s="12"/>
      <c r="L23"/>
      <c r="M23"/>
      <c r="N23"/>
      <c r="O23"/>
      <c r="P23"/>
      <c r="Q23"/>
      <c r="R23"/>
      <c r="S23"/>
    </row>
    <row r="24" spans="2:19" s="1" customFormat="1" ht="19.05" customHeight="1">
      <c r="B24" s="17" t="s">
        <v>134</v>
      </c>
      <c r="C24" s="1" t="s">
        <v>100</v>
      </c>
      <c r="D24" s="1">
        <v>29.570047355755101</v>
      </c>
      <c r="E24" s="1">
        <v>17.7581413399529</v>
      </c>
      <c r="F24" s="54">
        <v>2.7799999999999998E-4</v>
      </c>
      <c r="H24" s="1">
        <f t="shared" si="3"/>
        <v>0.82248520710059203</v>
      </c>
      <c r="I24" s="12" t="s">
        <v>130</v>
      </c>
      <c r="L24"/>
      <c r="M24"/>
      <c r="N24"/>
      <c r="O24"/>
      <c r="P24"/>
      <c r="Q24"/>
      <c r="R24"/>
      <c r="S24"/>
    </row>
    <row r="25" spans="2:19" s="1" customFormat="1" ht="19.05" customHeight="1">
      <c r="B25" s="17" t="s">
        <v>134</v>
      </c>
      <c r="C25" s="1" t="s">
        <v>100</v>
      </c>
      <c r="D25" s="1">
        <v>30.0081322890507</v>
      </c>
      <c r="E25" s="1">
        <v>17.7195303803291</v>
      </c>
      <c r="F25" s="54">
        <v>2.0000000000000001E-4</v>
      </c>
      <c r="H25" s="1">
        <f t="shared" si="3"/>
        <v>0.59171597633136097</v>
      </c>
      <c r="I25" s="12"/>
      <c r="L25"/>
      <c r="M25"/>
      <c r="N25"/>
      <c r="O25"/>
      <c r="P25"/>
      <c r="Q25"/>
      <c r="R25"/>
      <c r="S25"/>
    </row>
    <row r="26" spans="2:19" s="1" customFormat="1" ht="19.05" customHeight="1">
      <c r="B26" s="17" t="s">
        <v>134</v>
      </c>
      <c r="C26" s="1" t="s">
        <v>100</v>
      </c>
      <c r="D26" s="1">
        <v>29.958697579083498</v>
      </c>
      <c r="E26" s="1">
        <v>17.7062009751827</v>
      </c>
      <c r="F26" s="54">
        <v>2.05E-4</v>
      </c>
      <c r="H26" s="1">
        <f t="shared" si="3"/>
        <v>0.60650887573964496</v>
      </c>
      <c r="I26" s="12"/>
      <c r="L26"/>
      <c r="M26"/>
      <c r="N26"/>
      <c r="O26"/>
      <c r="P26"/>
      <c r="Q26"/>
      <c r="R26"/>
      <c r="S26"/>
    </row>
    <row r="27" spans="2:19" s="1" customFormat="1" ht="19.05" customHeight="1">
      <c r="B27" s="17" t="s">
        <v>134</v>
      </c>
      <c r="C27" s="1" t="s">
        <v>100</v>
      </c>
      <c r="D27" s="1">
        <v>30.353112950361101</v>
      </c>
      <c r="E27" s="1">
        <v>18.4588213887174</v>
      </c>
      <c r="F27" s="54">
        <v>2.63E-4</v>
      </c>
      <c r="H27" s="1">
        <f t="shared" si="3"/>
        <v>0.77810650887573996</v>
      </c>
      <c r="I27" s="12"/>
      <c r="M27"/>
      <c r="N27"/>
      <c r="O27"/>
      <c r="P27"/>
      <c r="Q27"/>
      <c r="R27"/>
      <c r="S27"/>
    </row>
    <row r="28" spans="2:19" s="1" customFormat="1" ht="19.05" customHeight="1">
      <c r="B28" s="17" t="s">
        <v>135</v>
      </c>
      <c r="C28" s="1" t="s">
        <v>100</v>
      </c>
      <c r="D28" s="1">
        <v>26.835708356400499</v>
      </c>
      <c r="E28" s="1">
        <v>17.7790614131974</v>
      </c>
      <c r="F28" s="54">
        <v>1.8799999999999999E-3</v>
      </c>
      <c r="G28" s="54">
        <f>AVERAGE(F28:F31)</f>
        <v>2.1725E-3</v>
      </c>
      <c r="H28" s="1">
        <f t="shared" ref="H28:H35" si="4">F28/$G$28</f>
        <v>0.86536248561564999</v>
      </c>
      <c r="I28" s="12" t="s">
        <v>126</v>
      </c>
      <c r="R28" s="54"/>
    </row>
    <row r="29" spans="2:19" s="1" customFormat="1" ht="19.05" customHeight="1">
      <c r="B29" s="17" t="s">
        <v>135</v>
      </c>
      <c r="C29" s="1" t="s">
        <v>100</v>
      </c>
      <c r="D29" s="1">
        <v>27.162250366307799</v>
      </c>
      <c r="E29" s="1">
        <v>18.306820773766699</v>
      </c>
      <c r="F29" s="54">
        <v>2.16E-3</v>
      </c>
      <c r="H29" s="1">
        <f t="shared" si="4"/>
        <v>0.99424626006904504</v>
      </c>
      <c r="I29" s="12"/>
      <c r="Q29" s="35"/>
      <c r="R29" s="56"/>
    </row>
    <row r="30" spans="2:19" s="1" customFormat="1" ht="19.05" customHeight="1">
      <c r="B30" s="17" t="s">
        <v>135</v>
      </c>
      <c r="C30" s="1" t="s">
        <v>100</v>
      </c>
      <c r="D30" s="1">
        <v>27.591131161476099</v>
      </c>
      <c r="E30" s="1">
        <v>18.9035721469387</v>
      </c>
      <c r="F30" s="54">
        <v>2.4299999999999999E-3</v>
      </c>
      <c r="H30" s="1">
        <f t="shared" si="4"/>
        <v>1.1185270425776801</v>
      </c>
      <c r="I30" s="12"/>
      <c r="Q30" s="35"/>
      <c r="R30" s="56"/>
    </row>
    <row r="31" spans="2:19" s="1" customFormat="1" ht="19.05" customHeight="1">
      <c r="B31" s="17" t="s">
        <v>135</v>
      </c>
      <c r="C31" s="1" t="s">
        <v>100</v>
      </c>
      <c r="D31" s="1">
        <v>28.446605267172298</v>
      </c>
      <c r="E31" s="1">
        <v>19.631684634531201</v>
      </c>
      <c r="F31" s="54">
        <v>2.2200000000000002E-3</v>
      </c>
      <c r="H31" s="1">
        <f t="shared" si="4"/>
        <v>1.02186421173763</v>
      </c>
      <c r="I31" s="12"/>
      <c r="Q31" s="35"/>
      <c r="R31" s="56"/>
    </row>
    <row r="32" spans="2:19" s="1" customFormat="1" ht="19.05" customHeight="1">
      <c r="B32" s="17" t="s">
        <v>135</v>
      </c>
      <c r="C32" s="1" t="s">
        <v>100</v>
      </c>
      <c r="D32" s="1">
        <v>26.861866602106701</v>
      </c>
      <c r="E32" s="1">
        <v>17.7581413399529</v>
      </c>
      <c r="F32" s="54">
        <v>1.82E-3</v>
      </c>
      <c r="H32" s="1">
        <f t="shared" si="4"/>
        <v>0.83774453394706605</v>
      </c>
      <c r="I32" s="12" t="s">
        <v>130</v>
      </c>
      <c r="Q32" s="35"/>
      <c r="R32" s="56"/>
    </row>
    <row r="33" spans="2:18" s="1" customFormat="1" ht="19.05" customHeight="1">
      <c r="B33" s="17" t="s">
        <v>135</v>
      </c>
      <c r="C33" s="1" t="s">
        <v>100</v>
      </c>
      <c r="D33" s="1">
        <v>26.965145826663999</v>
      </c>
      <c r="E33" s="1">
        <v>17.7195303803291</v>
      </c>
      <c r="F33" s="54">
        <v>1.65E-3</v>
      </c>
      <c r="H33" s="1">
        <f t="shared" si="4"/>
        <v>0.759493670886076</v>
      </c>
      <c r="I33" s="12"/>
      <c r="Q33" s="35"/>
      <c r="R33" s="56"/>
    </row>
    <row r="34" spans="2:18" s="1" customFormat="1" ht="19.05" customHeight="1">
      <c r="B34" s="17" t="s">
        <v>135</v>
      </c>
      <c r="C34" s="1" t="s">
        <v>100</v>
      </c>
      <c r="D34" s="1">
        <v>26.951620043712602</v>
      </c>
      <c r="E34" s="1">
        <v>17.7062009751827</v>
      </c>
      <c r="F34" s="54">
        <v>1.65E-3</v>
      </c>
      <c r="H34" s="1">
        <f t="shared" si="4"/>
        <v>0.759493670886076</v>
      </c>
      <c r="I34" s="12"/>
      <c r="L34" s="35"/>
      <c r="M34" s="35"/>
      <c r="N34" s="35"/>
      <c r="O34" s="35"/>
      <c r="P34" s="56"/>
      <c r="Q34" s="56"/>
      <c r="R34" s="56"/>
    </row>
    <row r="35" spans="2:18" s="1" customFormat="1" ht="19.05" customHeight="1">
      <c r="B35" s="18" t="s">
        <v>135</v>
      </c>
      <c r="C35" s="14" t="s">
        <v>100</v>
      </c>
      <c r="D35" s="14">
        <v>27.0480153520794</v>
      </c>
      <c r="E35" s="14">
        <v>17.985412099161898</v>
      </c>
      <c r="F35" s="55">
        <v>1.8699999999999999E-3</v>
      </c>
      <c r="G35" s="14"/>
      <c r="H35" s="14">
        <f t="shared" si="4"/>
        <v>0.860759493670886</v>
      </c>
      <c r="I35" s="15"/>
      <c r="L35" s="35"/>
      <c r="M35" s="35"/>
      <c r="N35" s="35"/>
      <c r="O35" s="35"/>
      <c r="P35" s="56"/>
      <c r="Q35" s="35"/>
      <c r="R35" s="56"/>
    </row>
    <row r="36" spans="2:18" s="1" customFormat="1" ht="19.05" customHeight="1">
      <c r="B36"/>
      <c r="C36"/>
      <c r="D36"/>
      <c r="E36"/>
      <c r="F36"/>
      <c r="G36"/>
      <c r="H36"/>
      <c r="I36"/>
      <c r="J36"/>
      <c r="L36" s="35"/>
      <c r="M36" s="35"/>
      <c r="N36" s="35"/>
      <c r="O36" s="35"/>
      <c r="P36" s="56"/>
      <c r="Q36" s="35"/>
      <c r="R36" s="56"/>
    </row>
    <row r="37" spans="2:18" s="1" customFormat="1" ht="19.05" customHeight="1">
      <c r="B37"/>
      <c r="C37"/>
      <c r="D37"/>
      <c r="E37"/>
      <c r="F37"/>
      <c r="G37"/>
      <c r="H37"/>
      <c r="I37"/>
      <c r="J37"/>
      <c r="L37" s="35"/>
      <c r="M37" s="35"/>
      <c r="N37" s="35"/>
      <c r="O37" s="35"/>
      <c r="P37" s="56"/>
      <c r="Q37" s="35"/>
      <c r="R37" s="56"/>
    </row>
    <row r="38" spans="2:18" s="1" customFormat="1" ht="19.05" customHeight="1">
      <c r="B38"/>
      <c r="C38"/>
      <c r="D38"/>
      <c r="E38"/>
      <c r="F38"/>
      <c r="G38"/>
      <c r="H38"/>
      <c r="I38"/>
      <c r="J38"/>
      <c r="L38" s="35"/>
      <c r="M38" s="35"/>
      <c r="N38" s="35"/>
      <c r="O38" s="35"/>
      <c r="P38" s="56"/>
      <c r="Q38" s="35"/>
      <c r="R38" s="56"/>
    </row>
    <row r="39" spans="2:18" s="1" customFormat="1" ht="19.05" customHeight="1">
      <c r="B39"/>
      <c r="C39"/>
      <c r="D39"/>
      <c r="E39"/>
      <c r="F39"/>
      <c r="G39"/>
      <c r="H39"/>
      <c r="I39"/>
      <c r="J39"/>
      <c r="L39" s="35"/>
      <c r="M39" s="35"/>
      <c r="N39" s="35"/>
      <c r="O39" s="35"/>
      <c r="P39" s="56"/>
      <c r="Q39" s="35"/>
      <c r="R39" s="56"/>
    </row>
    <row r="40" spans="2:18" s="1" customFormat="1" ht="19.05" customHeight="1">
      <c r="B40"/>
      <c r="C40"/>
      <c r="D40"/>
      <c r="E40"/>
      <c r="F40"/>
      <c r="G40"/>
      <c r="H40"/>
      <c r="I40"/>
      <c r="J40"/>
      <c r="L40" s="35"/>
      <c r="M40" s="35"/>
      <c r="N40" s="35"/>
      <c r="O40" s="35"/>
      <c r="P40" s="56"/>
      <c r="Q40" s="35"/>
      <c r="R40" s="56"/>
    </row>
    <row r="41" spans="2:18" s="1" customFormat="1" ht="19.05" customHeight="1">
      <c r="B41"/>
      <c r="C41"/>
      <c r="D41"/>
      <c r="E41"/>
      <c r="F41"/>
      <c r="G41"/>
      <c r="H41"/>
      <c r="I41"/>
      <c r="J41"/>
      <c r="L41" s="35"/>
      <c r="M41" s="35"/>
      <c r="N41" s="35"/>
      <c r="O41" s="35"/>
      <c r="P41" s="56"/>
      <c r="Q41" s="35"/>
      <c r="R41" s="56"/>
    </row>
    <row r="42" spans="2:18" s="1" customFormat="1" ht="19.05" customHeight="1">
      <c r="B42"/>
      <c r="C42"/>
      <c r="D42"/>
      <c r="E42"/>
      <c r="F42"/>
      <c r="G42"/>
      <c r="H42"/>
      <c r="I42"/>
      <c r="J42"/>
      <c r="L42" s="35"/>
      <c r="M42" s="35"/>
      <c r="N42" s="35"/>
      <c r="O42" s="35"/>
      <c r="P42" s="56"/>
      <c r="Q42" s="35"/>
      <c r="R42" s="56"/>
    </row>
    <row r="43" spans="2:18" s="1" customFormat="1" ht="19.05" customHeight="1">
      <c r="B43"/>
      <c r="C43"/>
      <c r="D43"/>
      <c r="E43"/>
      <c r="F43"/>
      <c r="G43"/>
      <c r="H43"/>
      <c r="I43"/>
      <c r="J43"/>
      <c r="L43" s="35"/>
      <c r="M43" s="35"/>
      <c r="N43" s="35"/>
      <c r="O43" s="35"/>
      <c r="P43" s="56"/>
      <c r="Q43" s="35"/>
      <c r="R43" s="56"/>
    </row>
    <row r="44" spans="2:18">
      <c r="L44" s="35"/>
      <c r="M44" s="35"/>
      <c r="N44" s="35"/>
      <c r="O44" s="35"/>
      <c r="P44" s="56"/>
      <c r="Q44" s="35"/>
      <c r="R44" s="56"/>
    </row>
    <row r="45" spans="2:18">
      <c r="L45" s="35"/>
      <c r="M45" s="35"/>
      <c r="N45" s="35"/>
      <c r="O45" s="35"/>
      <c r="P45" s="56"/>
      <c r="Q45" s="35"/>
      <c r="R45" s="56"/>
    </row>
    <row r="46" spans="2:18">
      <c r="L46" s="35"/>
      <c r="M46" s="35"/>
      <c r="N46" s="35"/>
      <c r="O46" s="35"/>
      <c r="P46" s="56"/>
      <c r="Q46" s="35"/>
      <c r="R46" s="56"/>
    </row>
    <row r="47" spans="2:18">
      <c r="L47" s="35"/>
      <c r="M47" s="35"/>
      <c r="N47" s="35"/>
      <c r="O47" s="35"/>
      <c r="P47" s="56"/>
      <c r="Q47" s="35"/>
      <c r="R47" s="56"/>
    </row>
    <row r="48" spans="2:18">
      <c r="L48" s="35"/>
      <c r="M48" s="35"/>
      <c r="N48" s="35"/>
      <c r="O48" s="35"/>
      <c r="P48" s="56"/>
      <c r="Q48" s="35"/>
      <c r="R48" s="56"/>
    </row>
    <row r="49" spans="12:18">
      <c r="L49" s="35"/>
      <c r="M49" s="35"/>
      <c r="N49" s="35"/>
      <c r="O49" s="35"/>
      <c r="P49" s="56"/>
      <c r="Q49" s="35"/>
      <c r="R49" s="56"/>
    </row>
    <row r="50" spans="12:18">
      <c r="L50" s="35"/>
      <c r="M50" s="35"/>
      <c r="N50" s="35"/>
      <c r="O50" s="35"/>
      <c r="P50" s="56"/>
      <c r="Q50" s="35"/>
      <c r="R50" s="56"/>
    </row>
    <row r="51" spans="12:18">
      <c r="L51" s="35"/>
      <c r="M51" s="35"/>
      <c r="N51" s="35"/>
      <c r="O51" s="35"/>
      <c r="P51" s="56"/>
      <c r="Q51" s="35"/>
      <c r="R51" s="56"/>
    </row>
    <row r="52" spans="12:18">
      <c r="L52" s="35"/>
      <c r="M52" s="35"/>
      <c r="N52" s="35"/>
      <c r="O52" s="35"/>
      <c r="P52" s="56"/>
      <c r="Q52" s="35"/>
      <c r="R52" s="56"/>
    </row>
    <row r="53" spans="12:18">
      <c r="L53" s="35"/>
      <c r="M53" s="35"/>
      <c r="N53" s="35"/>
      <c r="O53" s="35"/>
      <c r="P53" s="35"/>
      <c r="Q53" s="35"/>
      <c r="R53" s="56"/>
    </row>
    <row r="54" spans="12:18">
      <c r="L54" s="35"/>
      <c r="M54" s="35"/>
      <c r="N54" s="35"/>
      <c r="O54" s="35"/>
      <c r="P54" s="35"/>
      <c r="Q54" s="35"/>
      <c r="R54" s="56"/>
    </row>
    <row r="55" spans="12:18">
      <c r="L55" s="35"/>
      <c r="M55" s="35"/>
      <c r="N55" s="35"/>
      <c r="O55" s="35"/>
      <c r="P55" s="35"/>
      <c r="Q55" s="35"/>
      <c r="R55" s="56"/>
    </row>
    <row r="56" spans="12:18">
      <c r="L56" s="35"/>
      <c r="M56" s="35"/>
      <c r="N56" s="35"/>
      <c r="O56" s="35"/>
      <c r="P56" s="35"/>
      <c r="Q56" s="35"/>
      <c r="R56" s="56"/>
    </row>
    <row r="57" spans="12:18">
      <c r="L57" s="35"/>
      <c r="M57" s="35"/>
      <c r="N57" s="35"/>
      <c r="O57" s="35"/>
      <c r="P57" s="35"/>
      <c r="Q57" s="35"/>
      <c r="R57" s="56"/>
    </row>
    <row r="58" spans="12:18">
      <c r="L58" s="35"/>
      <c r="M58" s="35"/>
      <c r="N58" s="35"/>
      <c r="O58" s="35"/>
      <c r="P58" s="35"/>
      <c r="Q58" s="35"/>
      <c r="R58" s="56"/>
    </row>
    <row r="59" spans="12:18">
      <c r="L59" s="35"/>
      <c r="M59" s="35"/>
      <c r="N59" s="35"/>
      <c r="O59" s="35"/>
      <c r="P59" s="35"/>
      <c r="Q59" s="35"/>
      <c r="R59" s="56"/>
    </row>
    <row r="60" spans="12:18">
      <c r="L60" s="35"/>
      <c r="M60" s="35"/>
      <c r="N60" s="35"/>
      <c r="O60" s="35"/>
      <c r="P60" s="35"/>
      <c r="Q60" s="35"/>
      <c r="R60" s="56"/>
    </row>
    <row r="61" spans="12:18">
      <c r="L61" s="35"/>
      <c r="M61" s="35"/>
      <c r="N61" s="35"/>
      <c r="O61" s="35"/>
      <c r="P61" s="35"/>
      <c r="Q61" s="35"/>
      <c r="R61" s="56"/>
    </row>
    <row r="62" spans="12:18">
      <c r="L62" s="35"/>
      <c r="M62" s="35"/>
      <c r="N62" s="35"/>
      <c r="O62" s="35"/>
      <c r="P62" s="35"/>
      <c r="Q62" s="35"/>
      <c r="R62" s="56"/>
    </row>
  </sheetData>
  <mergeCells count="2">
    <mergeCell ref="B2:I2"/>
    <mergeCell ref="L2:S2"/>
  </mergeCells>
  <phoneticPr fontId="16" type="noConversion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97787-7A71-46AE-828E-EB1010A88A05}">
  <dimension ref="A1:H122"/>
  <sheetViews>
    <sheetView workbookViewId="0">
      <selection activeCell="K25" sqref="K25"/>
    </sheetView>
  </sheetViews>
  <sheetFormatPr defaultRowHeight="13.5"/>
  <cols>
    <col min="1" max="5" width="13.33203125" style="117" customWidth="1"/>
    <col min="6" max="6" width="19.796875" style="117" customWidth="1"/>
    <col min="7" max="16384" width="9.06640625" style="117"/>
  </cols>
  <sheetData>
    <row r="1" spans="1:8" ht="13.9" thickBot="1"/>
    <row r="2" spans="1:8" ht="27.75">
      <c r="A2" s="302" t="s">
        <v>297</v>
      </c>
      <c r="B2" s="303"/>
      <c r="C2" s="303"/>
      <c r="D2" s="303"/>
      <c r="E2" s="303"/>
      <c r="F2" s="303"/>
      <c r="G2" s="304"/>
      <c r="H2" s="118"/>
    </row>
    <row r="3" spans="1:8">
      <c r="A3" s="119"/>
      <c r="C3" s="305" t="s">
        <v>298</v>
      </c>
      <c r="D3" s="305"/>
      <c r="E3" s="305" t="s">
        <v>299</v>
      </c>
      <c r="F3" s="305"/>
      <c r="G3" s="120"/>
      <c r="H3" s="118"/>
    </row>
    <row r="4" spans="1:8">
      <c r="A4" s="121" t="s">
        <v>300</v>
      </c>
      <c r="B4" s="118" t="s">
        <v>297</v>
      </c>
      <c r="C4" s="122">
        <v>3553192.909091</v>
      </c>
      <c r="D4" s="122">
        <v>4027907.6363639999</v>
      </c>
      <c r="E4" s="122">
        <v>2368734.6363639999</v>
      </c>
      <c r="F4" s="122">
        <v>2052603.818182</v>
      </c>
      <c r="G4" s="120"/>
      <c r="H4" s="118"/>
    </row>
    <row r="5" spans="1:8">
      <c r="A5" s="121"/>
      <c r="B5" s="118" t="s">
        <v>301</v>
      </c>
      <c r="C5" s="122">
        <v>3599997.2553190002</v>
      </c>
      <c r="D5" s="122">
        <v>3922440.5531910001</v>
      </c>
      <c r="E5" s="122">
        <v>3623668.8297870001</v>
      </c>
      <c r="F5" s="122">
        <v>3109823.3191490001</v>
      </c>
      <c r="G5" s="120"/>
      <c r="H5" s="118"/>
    </row>
    <row r="6" spans="1:8">
      <c r="A6" s="121"/>
      <c r="B6" s="118" t="s">
        <v>302</v>
      </c>
      <c r="C6" s="117">
        <f>C4/C5</f>
        <v>0.98699878280216835</v>
      </c>
      <c r="D6" s="117">
        <f t="shared" ref="D6:F6" si="0">D4/D5</f>
        <v>1.0268881278741624</v>
      </c>
      <c r="E6" s="117">
        <f t="shared" si="0"/>
        <v>0.65368408307423465</v>
      </c>
      <c r="F6" s="117">
        <f t="shared" si="0"/>
        <v>0.66003872488283122</v>
      </c>
      <c r="G6" s="120"/>
      <c r="H6" s="118"/>
    </row>
    <row r="7" spans="1:8">
      <c r="A7" s="121"/>
      <c r="B7" s="118" t="s">
        <v>304</v>
      </c>
      <c r="C7" s="117">
        <f>AVERAGE(C6:D6)</f>
        <v>1.0069434553381653</v>
      </c>
      <c r="G7" s="120"/>
      <c r="H7" s="118"/>
    </row>
    <row r="8" spans="1:8">
      <c r="A8" s="121"/>
      <c r="B8" s="118" t="s">
        <v>305</v>
      </c>
      <c r="C8" s="117">
        <f>C6/$C$7</f>
        <v>0.98019285747351237</v>
      </c>
      <c r="D8" s="117">
        <f t="shared" ref="D8:F8" si="1">D6/$C$7</f>
        <v>1.0198071425264876</v>
      </c>
      <c r="E8" s="117">
        <f t="shared" si="1"/>
        <v>0.64917655466036639</v>
      </c>
      <c r="F8" s="117">
        <f t="shared" si="1"/>
        <v>0.65548737755206732</v>
      </c>
      <c r="G8" s="120"/>
      <c r="H8" s="118"/>
    </row>
    <row r="9" spans="1:8">
      <c r="A9" s="121"/>
      <c r="B9" s="118"/>
      <c r="G9" s="120"/>
      <c r="H9" s="118"/>
    </row>
    <row r="10" spans="1:8">
      <c r="A10" s="121" t="s">
        <v>307</v>
      </c>
      <c r="B10" s="118" t="s">
        <v>297</v>
      </c>
      <c r="C10" s="122">
        <v>3133010.75</v>
      </c>
      <c r="D10" s="122">
        <v>2255408.6842109999</v>
      </c>
      <c r="E10" s="122">
        <v>1177316.7749999999</v>
      </c>
      <c r="F10" s="122">
        <v>1545004.125</v>
      </c>
      <c r="G10" s="120"/>
      <c r="H10" s="118"/>
    </row>
    <row r="11" spans="1:8">
      <c r="A11" s="121"/>
      <c r="B11" s="118" t="s">
        <v>301</v>
      </c>
      <c r="C11" s="122">
        <v>3577987</v>
      </c>
      <c r="D11" s="122">
        <v>2241664.0454549999</v>
      </c>
      <c r="E11" s="122">
        <v>2935066.681818</v>
      </c>
      <c r="F11" s="122">
        <v>3982268</v>
      </c>
      <c r="G11" s="120"/>
      <c r="H11" s="118"/>
    </row>
    <row r="12" spans="1:8">
      <c r="A12" s="121"/>
      <c r="B12" s="118" t="s">
        <v>302</v>
      </c>
      <c r="C12" s="117">
        <f>C10/C11</f>
        <v>0.87563502885840561</v>
      </c>
      <c r="D12" s="117">
        <f t="shared" ref="D12:E12" si="2">D10/D11</f>
        <v>1.0061314445328537</v>
      </c>
      <c r="E12" s="117">
        <f t="shared" si="2"/>
        <v>0.40112096338157538</v>
      </c>
      <c r="F12" s="117">
        <f>F10/F11</f>
        <v>0.38797090627752828</v>
      </c>
      <c r="G12" s="120"/>
      <c r="H12" s="118"/>
    </row>
    <row r="13" spans="1:8">
      <c r="A13" s="121"/>
      <c r="B13" s="118" t="s">
        <v>304</v>
      </c>
      <c r="C13" s="117">
        <f>AVERAGE(C12:D12)</f>
        <v>0.94088323669562968</v>
      </c>
      <c r="G13" s="120"/>
      <c r="H13" s="118"/>
    </row>
    <row r="14" spans="1:8">
      <c r="A14" s="121"/>
      <c r="B14" s="118" t="s">
        <v>305</v>
      </c>
      <c r="C14" s="117">
        <f>C12/$C$13</f>
        <v>0.93065217309389525</v>
      </c>
      <c r="D14" s="117">
        <f>D12/$C$13</f>
        <v>1.0693478269061047</v>
      </c>
      <c r="E14" s="117">
        <f>E12/$C$13</f>
        <v>0.42632384948243657</v>
      </c>
      <c r="F14" s="117">
        <f>F12/$C$13</f>
        <v>0.41234755934230194</v>
      </c>
      <c r="G14" s="120"/>
      <c r="H14" s="118"/>
    </row>
    <row r="15" spans="1:8">
      <c r="A15" s="121"/>
      <c r="B15" s="118"/>
      <c r="G15" s="120"/>
      <c r="H15" s="118"/>
    </row>
    <row r="16" spans="1:8">
      <c r="A16" s="121" t="s">
        <v>310</v>
      </c>
      <c r="B16" s="118" t="s">
        <v>303</v>
      </c>
      <c r="C16" s="122">
        <v>1905846.837209</v>
      </c>
      <c r="D16" s="122">
        <v>1501857.8108109999</v>
      </c>
      <c r="E16" s="122">
        <v>845549.46052600001</v>
      </c>
      <c r="F16" s="122">
        <v>999595.40540499997</v>
      </c>
      <c r="G16" s="120"/>
      <c r="H16" s="118"/>
    </row>
    <row r="17" spans="1:8">
      <c r="A17" s="121"/>
      <c r="B17" s="118" t="s">
        <v>301</v>
      </c>
      <c r="C17" s="122">
        <v>3271283.9534880002</v>
      </c>
      <c r="D17" s="122">
        <v>3481249.5581399999</v>
      </c>
      <c r="E17" s="122">
        <v>2814619.0930229998</v>
      </c>
      <c r="F17" s="122">
        <v>3505351.1395350001</v>
      </c>
      <c r="G17" s="120"/>
      <c r="H17" s="118"/>
    </row>
    <row r="18" spans="1:8">
      <c r="A18" s="121"/>
      <c r="B18" s="118" t="s">
        <v>302</v>
      </c>
      <c r="C18" s="117">
        <f>C16/C17</f>
        <v>0.58259902359649784</v>
      </c>
      <c r="D18" s="117">
        <f t="shared" ref="D18:F18" si="3">D16/D17</f>
        <v>0.43141342949668593</v>
      </c>
      <c r="E18" s="117">
        <f t="shared" si="3"/>
        <v>0.30041346007421921</v>
      </c>
      <c r="F18" s="117">
        <f t="shared" si="3"/>
        <v>0.28516270285481315</v>
      </c>
      <c r="G18" s="120"/>
      <c r="H18" s="118"/>
    </row>
    <row r="19" spans="1:8">
      <c r="A19" s="121"/>
      <c r="B19" s="123" t="s">
        <v>304</v>
      </c>
      <c r="C19" s="117">
        <f>AVERAGE(C18:D18)</f>
        <v>0.50700622654659189</v>
      </c>
      <c r="G19" s="120"/>
      <c r="H19" s="118"/>
    </row>
    <row r="20" spans="1:8">
      <c r="A20" s="121"/>
      <c r="B20" s="118" t="s">
        <v>4</v>
      </c>
      <c r="C20" s="117">
        <f>C18/$C$19</f>
        <v>1.1490963879571985</v>
      </c>
      <c r="D20" s="117">
        <f t="shared" ref="D20:F20" si="4">D18/$C$19</f>
        <v>0.8509036120428014</v>
      </c>
      <c r="E20" s="117">
        <f t="shared" si="4"/>
        <v>0.59252420255358029</v>
      </c>
      <c r="F20" s="117">
        <f t="shared" si="4"/>
        <v>0.5624441829781115</v>
      </c>
      <c r="G20" s="120"/>
      <c r="H20" s="118"/>
    </row>
    <row r="21" spans="1:8">
      <c r="A21" s="119"/>
      <c r="G21" s="120"/>
      <c r="H21" s="118"/>
    </row>
    <row r="22" spans="1:8">
      <c r="A22" s="119"/>
      <c r="G22" s="120"/>
      <c r="H22" s="118"/>
    </row>
    <row r="23" spans="1:8">
      <c r="A23" s="119"/>
      <c r="B23" s="118" t="s">
        <v>297</v>
      </c>
      <c r="C23" s="118" t="s">
        <v>298</v>
      </c>
      <c r="D23" s="124"/>
      <c r="E23" s="118" t="s">
        <v>299</v>
      </c>
      <c r="G23" s="120"/>
      <c r="H23" s="118"/>
    </row>
    <row r="24" spans="1:8">
      <c r="A24" s="119"/>
      <c r="B24" s="118"/>
      <c r="C24" s="118">
        <f>C8</f>
        <v>0.98019285747351237</v>
      </c>
      <c r="D24" s="118"/>
      <c r="E24" s="118">
        <f>E8</f>
        <v>0.64917655466036639</v>
      </c>
      <c r="G24" s="120"/>
      <c r="H24" s="118"/>
    </row>
    <row r="25" spans="1:8">
      <c r="A25" s="119"/>
      <c r="B25" s="118"/>
      <c r="C25" s="118">
        <f>D8</f>
        <v>1.0198071425264876</v>
      </c>
      <c r="D25" s="118"/>
      <c r="E25" s="118">
        <f>F8</f>
        <v>0.65548737755206732</v>
      </c>
      <c r="F25" s="122"/>
      <c r="G25" s="120"/>
      <c r="H25" s="118"/>
    </row>
    <row r="26" spans="1:8">
      <c r="A26" s="119"/>
      <c r="B26" s="125"/>
      <c r="C26" s="118">
        <f>C14</f>
        <v>0.93065217309389525</v>
      </c>
      <c r="D26" s="118"/>
      <c r="E26" s="118">
        <f>E14</f>
        <v>0.42632384948243657</v>
      </c>
      <c r="G26" s="120"/>
      <c r="H26" s="118"/>
    </row>
    <row r="27" spans="1:8">
      <c r="A27" s="119"/>
      <c r="B27" s="118"/>
      <c r="C27" s="118">
        <f>D14</f>
        <v>1.0693478269061047</v>
      </c>
      <c r="D27" s="118"/>
      <c r="E27" s="118">
        <f>F14</f>
        <v>0.41234755934230194</v>
      </c>
      <c r="G27" s="120"/>
      <c r="H27" s="118"/>
    </row>
    <row r="28" spans="1:8">
      <c r="A28" s="119"/>
      <c r="B28" s="125"/>
      <c r="C28" s="118">
        <f>C20</f>
        <v>1.1490963879571985</v>
      </c>
      <c r="D28" s="118"/>
      <c r="E28" s="118">
        <f>E20</f>
        <v>0.59252420255358029</v>
      </c>
      <c r="G28" s="120"/>
      <c r="H28" s="118"/>
    </row>
    <row r="29" spans="1:8">
      <c r="A29" s="119"/>
      <c r="B29" s="118"/>
      <c r="C29" s="118">
        <f>D20</f>
        <v>0.8509036120428014</v>
      </c>
      <c r="D29" s="118"/>
      <c r="E29" s="118">
        <f>F20</f>
        <v>0.5624441829781115</v>
      </c>
      <c r="G29" s="120"/>
      <c r="H29" s="118"/>
    </row>
    <row r="30" spans="1:8" ht="13.9" thickBot="1">
      <c r="A30" s="126"/>
      <c r="B30" s="127"/>
      <c r="C30" s="127"/>
      <c r="D30" s="127"/>
      <c r="E30" s="127"/>
      <c r="F30" s="127"/>
      <c r="G30" s="128"/>
      <c r="H30" s="118"/>
    </row>
    <row r="33" spans="1:7" ht="13.9" thickBot="1"/>
    <row r="34" spans="1:7" ht="27.75">
      <c r="A34" s="302" t="s">
        <v>311</v>
      </c>
      <c r="B34" s="303"/>
      <c r="C34" s="303"/>
      <c r="D34" s="303"/>
      <c r="E34" s="303"/>
      <c r="F34" s="303"/>
      <c r="G34" s="304"/>
    </row>
    <row r="35" spans="1:7">
      <c r="A35" s="121"/>
      <c r="B35" s="118"/>
      <c r="C35" s="305" t="s">
        <v>298</v>
      </c>
      <c r="D35" s="305"/>
      <c r="E35" s="305" t="s">
        <v>312</v>
      </c>
      <c r="F35" s="305"/>
      <c r="G35" s="129"/>
    </row>
    <row r="36" spans="1:7">
      <c r="A36" s="121" t="s">
        <v>300</v>
      </c>
      <c r="B36" s="118" t="s">
        <v>311</v>
      </c>
      <c r="C36" s="125">
        <v>4141017.6666669999</v>
      </c>
      <c r="D36" s="125">
        <v>3614396</v>
      </c>
      <c r="E36" s="125">
        <v>1731260</v>
      </c>
      <c r="F36" s="125">
        <v>1786274.0666670001</v>
      </c>
      <c r="G36" s="129"/>
    </row>
    <row r="37" spans="1:7">
      <c r="A37" s="121"/>
      <c r="B37" s="118" t="s">
        <v>301</v>
      </c>
      <c r="C37" s="125">
        <v>4696151.6521739997</v>
      </c>
      <c r="D37" s="125">
        <v>3808612</v>
      </c>
      <c r="E37" s="125">
        <v>5020580.8695649998</v>
      </c>
      <c r="F37" s="125">
        <v>4242975.9130429998</v>
      </c>
      <c r="G37" s="129"/>
    </row>
    <row r="38" spans="1:7">
      <c r="A38" s="121"/>
      <c r="B38" s="118" t="s">
        <v>313</v>
      </c>
      <c r="C38" s="118">
        <f>C36/C37</f>
        <v>0.88178959568948112</v>
      </c>
      <c r="D38" s="118">
        <f t="shared" ref="D38:F38" si="5">D36/D37</f>
        <v>0.94900609460874463</v>
      </c>
      <c r="E38" s="118">
        <f t="shared" si="5"/>
        <v>0.34483260901043949</v>
      </c>
      <c r="F38" s="118">
        <f t="shared" si="5"/>
        <v>0.42099557086241168</v>
      </c>
      <c r="G38" s="129"/>
    </row>
    <row r="39" spans="1:7">
      <c r="A39" s="121"/>
      <c r="B39" s="118" t="s">
        <v>304</v>
      </c>
      <c r="C39" s="118">
        <f>AVERAGE(C38:D38)</f>
        <v>0.91539784514911293</v>
      </c>
      <c r="D39" s="118"/>
      <c r="E39" s="118"/>
      <c r="F39" s="118"/>
      <c r="G39" s="129"/>
    </row>
    <row r="40" spans="1:7">
      <c r="A40" s="121"/>
      <c r="B40" s="118" t="s">
        <v>305</v>
      </c>
      <c r="C40" s="118">
        <f>C38/$C$39</f>
        <v>0.963285636253429</v>
      </c>
      <c r="D40" s="118">
        <f>D38/$C$39</f>
        <v>1.0367143637465708</v>
      </c>
      <c r="E40" s="118">
        <f>E38/$C$39</f>
        <v>0.37670244783487367</v>
      </c>
      <c r="F40" s="118">
        <f>F38/$C$39</f>
        <v>0.45990448097879666</v>
      </c>
      <c r="G40" s="129"/>
    </row>
    <row r="41" spans="1:7">
      <c r="A41" s="121"/>
      <c r="B41" s="118"/>
      <c r="C41" s="118"/>
      <c r="D41" s="118"/>
      <c r="E41" s="118"/>
      <c r="F41" s="118"/>
      <c r="G41" s="129"/>
    </row>
    <row r="42" spans="1:7">
      <c r="A42" s="121" t="s">
        <v>307</v>
      </c>
      <c r="B42" s="118" t="s">
        <v>306</v>
      </c>
      <c r="C42" s="125">
        <v>3080080.487805</v>
      </c>
      <c r="D42" s="125">
        <v>2528983.658537</v>
      </c>
      <c r="E42" s="125">
        <v>34911.585365999999</v>
      </c>
      <c r="F42" s="125">
        <v>176659</v>
      </c>
      <c r="G42" s="129"/>
    </row>
    <row r="43" spans="1:7">
      <c r="A43" s="121"/>
      <c r="B43" s="118" t="s">
        <v>301</v>
      </c>
      <c r="C43" s="125">
        <v>2838348.0243899999</v>
      </c>
      <c r="D43" s="125">
        <v>2888893</v>
      </c>
      <c r="E43" s="125">
        <v>3691907</v>
      </c>
      <c r="F43" s="125">
        <v>2610583.0975609999</v>
      </c>
      <c r="G43" s="129"/>
    </row>
    <row r="44" spans="1:7">
      <c r="A44" s="121"/>
      <c r="B44" s="118" t="s">
        <v>313</v>
      </c>
      <c r="C44" s="118">
        <f>C42/C43</f>
        <v>1.0851666044254569</v>
      </c>
      <c r="D44" s="118">
        <f t="shared" ref="D44:F44" si="6">D42/D43</f>
        <v>0.87541617447825171</v>
      </c>
      <c r="E44" s="118">
        <f t="shared" si="6"/>
        <v>9.4562472364553059E-3</v>
      </c>
      <c r="F44" s="118">
        <f t="shared" si="6"/>
        <v>6.7670322452117279E-2</v>
      </c>
      <c r="G44" s="129"/>
    </row>
    <row r="45" spans="1:7">
      <c r="A45" s="121"/>
      <c r="B45" s="118" t="s">
        <v>304</v>
      </c>
      <c r="C45" s="118">
        <f>AVERAGE(C44:D44)</f>
        <v>0.98029138945185434</v>
      </c>
      <c r="D45" s="118"/>
      <c r="E45" s="118"/>
      <c r="F45" s="118"/>
      <c r="G45" s="129"/>
    </row>
    <row r="46" spans="1:7">
      <c r="A46" s="121"/>
      <c r="B46" s="118" t="s">
        <v>305</v>
      </c>
      <c r="C46" s="118">
        <f>C44/$C$45</f>
        <v>1.1069837153545183</v>
      </c>
      <c r="D46" s="118">
        <f>D44/$C$45</f>
        <v>0.89301628464548144</v>
      </c>
      <c r="E46" s="118">
        <f>E44/$C$45</f>
        <v>9.6463636610568601E-3</v>
      </c>
      <c r="F46" s="118">
        <f>F44/$C$45</f>
        <v>6.9030824079722081E-2</v>
      </c>
      <c r="G46" s="129"/>
    </row>
    <row r="47" spans="1:7">
      <c r="A47" s="121"/>
      <c r="B47" s="118"/>
      <c r="C47" s="118"/>
      <c r="D47" s="118"/>
      <c r="E47" s="118"/>
      <c r="F47" s="118"/>
      <c r="G47" s="129"/>
    </row>
    <row r="48" spans="1:7">
      <c r="A48" s="121" t="s">
        <v>310</v>
      </c>
      <c r="B48" s="118" t="s">
        <v>306</v>
      </c>
      <c r="C48" s="125">
        <v>3431312.6666669999</v>
      </c>
      <c r="D48" s="125">
        <v>3450595.0714289998</v>
      </c>
      <c r="E48" s="125">
        <v>320948.97561000002</v>
      </c>
      <c r="F48" s="125">
        <v>252337</v>
      </c>
      <c r="G48" s="129"/>
    </row>
    <row r="49" spans="1:7">
      <c r="A49" s="121"/>
      <c r="B49" s="118" t="s">
        <v>301</v>
      </c>
      <c r="C49" s="125">
        <v>3786055.183673</v>
      </c>
      <c r="D49" s="125">
        <v>3020445</v>
      </c>
      <c r="E49" s="125">
        <v>2463533.3586960002</v>
      </c>
      <c r="F49" s="125">
        <v>3461324.7755100001</v>
      </c>
      <c r="G49" s="129"/>
    </row>
    <row r="50" spans="1:7">
      <c r="A50" s="121"/>
      <c r="B50" s="118" t="s">
        <v>313</v>
      </c>
      <c r="C50" s="118">
        <f>C48/C49</f>
        <v>0.90630286675804594</v>
      </c>
      <c r="D50" s="118">
        <f t="shared" ref="D50" si="7">D48/D49</f>
        <v>1.1424128138168381</v>
      </c>
      <c r="E50" s="118">
        <f>E48/E49</f>
        <v>0.13027993896534246</v>
      </c>
      <c r="F50" s="118">
        <f>F48/F49</f>
        <v>7.2901855897882353E-2</v>
      </c>
      <c r="G50" s="129"/>
    </row>
    <row r="51" spans="1:7">
      <c r="A51" s="121"/>
      <c r="B51" s="123" t="s">
        <v>304</v>
      </c>
      <c r="C51" s="118">
        <f>AVERAGE(C50:D50)</f>
        <v>1.024357840287442</v>
      </c>
      <c r="D51" s="118"/>
      <c r="E51" s="118"/>
      <c r="F51" s="118"/>
      <c r="G51" s="129"/>
    </row>
    <row r="52" spans="1:7">
      <c r="A52" s="121"/>
      <c r="B52" s="118" t="s">
        <v>4</v>
      </c>
      <c r="C52" s="118">
        <f>C50/$C$51</f>
        <v>0.88475221364414114</v>
      </c>
      <c r="D52" s="118">
        <f>D50/$C$51</f>
        <v>1.1152477863558588</v>
      </c>
      <c r="E52" s="118">
        <f>E50/$C$51</f>
        <v>0.12718205869228763</v>
      </c>
      <c r="F52" s="118">
        <f>F50/$C$51</f>
        <v>7.1168348628469102E-2</v>
      </c>
      <c r="G52" s="129"/>
    </row>
    <row r="53" spans="1:7">
      <c r="A53" s="121"/>
      <c r="B53" s="118"/>
      <c r="C53" s="118"/>
      <c r="D53" s="118"/>
      <c r="E53" s="118"/>
      <c r="F53" s="118"/>
      <c r="G53" s="129"/>
    </row>
    <row r="54" spans="1:7">
      <c r="A54" s="121"/>
      <c r="B54" s="118"/>
      <c r="D54" s="118"/>
      <c r="E54" s="118"/>
      <c r="F54" s="118"/>
      <c r="G54" s="129"/>
    </row>
    <row r="55" spans="1:7">
      <c r="A55" s="121"/>
      <c r="B55" s="118" t="s">
        <v>311</v>
      </c>
      <c r="C55" s="118" t="s">
        <v>298</v>
      </c>
      <c r="D55" s="124"/>
      <c r="E55" s="118" t="s">
        <v>314</v>
      </c>
      <c r="F55" s="118"/>
      <c r="G55" s="129"/>
    </row>
    <row r="56" spans="1:7">
      <c r="A56" s="121"/>
      <c r="B56" s="118"/>
      <c r="C56" s="118">
        <f>C40</f>
        <v>0.963285636253429</v>
      </c>
      <c r="D56" s="118"/>
      <c r="E56" s="118">
        <f>E40</f>
        <v>0.37670244783487367</v>
      </c>
      <c r="F56" s="118"/>
      <c r="G56" s="129"/>
    </row>
    <row r="57" spans="1:7">
      <c r="A57" s="121"/>
      <c r="B57" s="118"/>
      <c r="C57" s="118">
        <f>D40</f>
        <v>1.0367143637465708</v>
      </c>
      <c r="D57" s="118"/>
      <c r="E57" s="118">
        <f>F40</f>
        <v>0.45990448097879666</v>
      </c>
      <c r="F57" s="118"/>
      <c r="G57" s="129"/>
    </row>
    <row r="58" spans="1:7">
      <c r="A58" s="121"/>
      <c r="B58" s="125"/>
      <c r="C58" s="118">
        <f>C46</f>
        <v>1.1069837153545183</v>
      </c>
      <c r="D58" s="118"/>
      <c r="E58" s="118">
        <f>E46</f>
        <v>9.6463636610568601E-3</v>
      </c>
      <c r="F58" s="118"/>
      <c r="G58" s="129"/>
    </row>
    <row r="59" spans="1:7">
      <c r="A59" s="121"/>
      <c r="B59" s="118"/>
      <c r="C59" s="118">
        <f>D46</f>
        <v>0.89301628464548144</v>
      </c>
      <c r="D59" s="118"/>
      <c r="E59" s="118">
        <f>F46</f>
        <v>6.9030824079722081E-2</v>
      </c>
      <c r="F59" s="118"/>
      <c r="G59" s="129"/>
    </row>
    <row r="60" spans="1:7">
      <c r="A60" s="121"/>
      <c r="B60" s="125"/>
      <c r="C60" s="118">
        <f>C52</f>
        <v>0.88475221364414114</v>
      </c>
      <c r="D60" s="118"/>
      <c r="E60" s="118">
        <f>E52</f>
        <v>0.12718205869228763</v>
      </c>
      <c r="F60" s="118"/>
      <c r="G60" s="129"/>
    </row>
    <row r="61" spans="1:7">
      <c r="A61" s="121"/>
      <c r="B61" s="118"/>
      <c r="C61" s="118">
        <f>D52</f>
        <v>1.1152477863558588</v>
      </c>
      <c r="D61" s="118"/>
      <c r="E61" s="118">
        <f>F52</f>
        <v>7.1168348628469102E-2</v>
      </c>
      <c r="F61" s="118"/>
      <c r="G61" s="129"/>
    </row>
    <row r="62" spans="1:7" ht="13.9" thickBot="1">
      <c r="A62" s="130"/>
      <c r="B62" s="131"/>
      <c r="C62" s="131"/>
      <c r="D62" s="131"/>
      <c r="E62" s="131"/>
      <c r="F62" s="131"/>
      <c r="G62" s="132"/>
    </row>
    <row r="64" spans="1:7" ht="13.9" thickBot="1"/>
    <row r="65" spans="1:7" ht="27.75">
      <c r="A65" s="302" t="s">
        <v>315</v>
      </c>
      <c r="B65" s="303"/>
      <c r="C65" s="303"/>
      <c r="D65" s="303"/>
      <c r="E65" s="303"/>
      <c r="F65" s="303"/>
      <c r="G65" s="304"/>
    </row>
    <row r="66" spans="1:7">
      <c r="A66" s="119"/>
      <c r="C66" s="305" t="s">
        <v>298</v>
      </c>
      <c r="D66" s="305"/>
      <c r="E66" s="305" t="s">
        <v>316</v>
      </c>
      <c r="F66" s="305"/>
      <c r="G66" s="120"/>
    </row>
    <row r="67" spans="1:7">
      <c r="A67" s="119" t="s">
        <v>151</v>
      </c>
      <c r="B67" s="117" t="s">
        <v>315</v>
      </c>
      <c r="C67" s="122">
        <v>6008009.25</v>
      </c>
      <c r="D67" s="122">
        <v>5308858.4021739997</v>
      </c>
      <c r="E67" s="122">
        <v>2834286.478261</v>
      </c>
      <c r="F67" s="122">
        <v>2705587.8369570002</v>
      </c>
      <c r="G67" s="120"/>
    </row>
    <row r="68" spans="1:7">
      <c r="A68" s="119"/>
      <c r="B68" s="117" t="s">
        <v>128</v>
      </c>
      <c r="C68" s="122">
        <v>3181292.3333330001</v>
      </c>
      <c r="D68" s="122">
        <v>3183237.6666669999</v>
      </c>
      <c r="E68" s="122">
        <v>3291661.6666669999</v>
      </c>
      <c r="F68" s="122">
        <v>3341531.6666669999</v>
      </c>
      <c r="G68" s="120"/>
    </row>
    <row r="69" spans="1:7">
      <c r="A69" s="119"/>
      <c r="B69" s="117" t="s">
        <v>317</v>
      </c>
      <c r="C69" s="118">
        <f>C67/C68</f>
        <v>1.8885435918759104</v>
      </c>
      <c r="D69" s="118">
        <f t="shared" ref="D69:F69" si="8">D67/D68</f>
        <v>1.6677543300537232</v>
      </c>
      <c r="E69" s="118">
        <f t="shared" si="8"/>
        <v>0.86105036461140338</v>
      </c>
      <c r="F69" s="118">
        <f t="shared" si="8"/>
        <v>0.80968493099922656</v>
      </c>
      <c r="G69" s="120"/>
    </row>
    <row r="70" spans="1:7">
      <c r="A70" s="119"/>
      <c r="B70" s="117" t="s">
        <v>3</v>
      </c>
      <c r="C70" s="118">
        <f>AVERAGE(C69:D69)</f>
        <v>1.7781489609648169</v>
      </c>
      <c r="G70" s="120"/>
    </row>
    <row r="71" spans="1:7">
      <c r="A71" s="119"/>
      <c r="B71" s="117" t="s">
        <v>4</v>
      </c>
      <c r="C71" s="118">
        <f>C69/$C$70</f>
        <v>1.0620840173318178</v>
      </c>
      <c r="D71" s="118">
        <f t="shared" ref="D71:F71" si="9">D69/$C$70</f>
        <v>0.9379159826681821</v>
      </c>
      <c r="E71" s="118">
        <f t="shared" si="9"/>
        <v>0.48423972541884269</v>
      </c>
      <c r="F71" s="118">
        <f t="shared" si="9"/>
        <v>0.45535270034963471</v>
      </c>
      <c r="G71" s="120"/>
    </row>
    <row r="72" spans="1:7">
      <c r="A72" s="119"/>
      <c r="G72" s="120"/>
    </row>
    <row r="73" spans="1:7">
      <c r="A73" s="119" t="s">
        <v>158</v>
      </c>
      <c r="B73" s="117" t="s">
        <v>315</v>
      </c>
      <c r="C73" s="122">
        <v>3990115.4117649999</v>
      </c>
      <c r="D73" s="122">
        <v>3332794.065217</v>
      </c>
      <c r="E73" s="122">
        <v>1686652</v>
      </c>
      <c r="F73" s="122">
        <v>2406793.0588239999</v>
      </c>
      <c r="G73" s="120"/>
    </row>
    <row r="74" spans="1:7">
      <c r="A74" s="119"/>
      <c r="B74" s="117" t="s">
        <v>128</v>
      </c>
      <c r="C74" s="122">
        <v>3930146.08</v>
      </c>
      <c r="D74" s="122">
        <v>2421662</v>
      </c>
      <c r="E74" s="122">
        <v>2229086.7999999998</v>
      </c>
      <c r="F74" s="122">
        <v>3361468.16</v>
      </c>
      <c r="G74" s="120"/>
    </row>
    <row r="75" spans="1:7">
      <c r="A75" s="119"/>
      <c r="B75" s="117" t="s">
        <v>317</v>
      </c>
      <c r="C75" s="118">
        <f>C73/C74</f>
        <v>1.0152588047732312</v>
      </c>
      <c r="D75" s="118">
        <f>D73/D74</f>
        <v>1.3762424587812008</v>
      </c>
      <c r="E75" s="118">
        <f>E73/E74</f>
        <v>0.75665604408047282</v>
      </c>
      <c r="F75" s="118">
        <f>F73/F74</f>
        <v>0.71599460243704938</v>
      </c>
      <c r="G75" s="120"/>
    </row>
    <row r="76" spans="1:7">
      <c r="A76" s="119"/>
      <c r="B76" s="117" t="s">
        <v>3</v>
      </c>
      <c r="C76" s="118">
        <f>AVERAGE(C75:D75)</f>
        <v>1.195750631777216</v>
      </c>
      <c r="G76" s="120"/>
    </row>
    <row r="77" spans="1:7">
      <c r="A77" s="119"/>
      <c r="B77" s="117" t="s">
        <v>4</v>
      </c>
      <c r="C77" s="118">
        <f>C75/$C$76</f>
        <v>0.84905562898534781</v>
      </c>
      <c r="D77" s="118">
        <f t="shared" ref="D77" si="10">D75/$C$76</f>
        <v>1.1509443710146521</v>
      </c>
      <c r="E77" s="118">
        <f>E75/$C$76</f>
        <v>0.63278749261948775</v>
      </c>
      <c r="F77" s="118">
        <f>F75/$C$76</f>
        <v>0.59878254161813282</v>
      </c>
      <c r="G77" s="120"/>
    </row>
    <row r="78" spans="1:7">
      <c r="A78" s="119"/>
      <c r="G78" s="120"/>
    </row>
    <row r="79" spans="1:7">
      <c r="A79" s="119" t="s">
        <v>159</v>
      </c>
      <c r="B79" s="117" t="s">
        <v>308</v>
      </c>
      <c r="C79" s="122">
        <v>2079502.9583330001</v>
      </c>
      <c r="D79" s="122">
        <v>2058517.0277780001</v>
      </c>
      <c r="E79" s="122">
        <v>1273188.75</v>
      </c>
      <c r="F79" s="122">
        <v>1093903.5</v>
      </c>
      <c r="G79" s="120"/>
    </row>
    <row r="80" spans="1:7">
      <c r="A80" s="119"/>
      <c r="B80" s="117" t="s">
        <v>128</v>
      </c>
      <c r="C80" s="122">
        <v>3490876.9069770002</v>
      </c>
      <c r="D80" s="122">
        <v>3492168.7906980002</v>
      </c>
      <c r="E80" s="122">
        <v>3501365.372093</v>
      </c>
      <c r="F80" s="122">
        <v>3210302.4883719999</v>
      </c>
      <c r="G80" s="120"/>
    </row>
    <row r="81" spans="1:8">
      <c r="A81" s="119"/>
      <c r="B81" s="117" t="s">
        <v>317</v>
      </c>
      <c r="C81" s="118">
        <f>C79/C80</f>
        <v>0.59569644354311835</v>
      </c>
      <c r="D81" s="118">
        <f t="shared" ref="D81:F81" si="11">D79/D80</f>
        <v>0.58946664699060902</v>
      </c>
      <c r="E81" s="118">
        <f t="shared" si="11"/>
        <v>0.3636263613468394</v>
      </c>
      <c r="F81" s="118">
        <f t="shared" si="11"/>
        <v>0.34074779680800032</v>
      </c>
      <c r="G81" s="133"/>
      <c r="H81" s="122"/>
    </row>
    <row r="82" spans="1:8">
      <c r="A82" s="119"/>
      <c r="B82" s="117" t="s">
        <v>3</v>
      </c>
      <c r="C82" s="118">
        <f>AVERAGE(C81:D81)</f>
        <v>0.59258154526686369</v>
      </c>
      <c r="G82" s="120"/>
    </row>
    <row r="83" spans="1:8">
      <c r="A83" s="119"/>
      <c r="B83" s="117" t="s">
        <v>4</v>
      </c>
      <c r="C83" s="118">
        <f>C81/$C$82</f>
        <v>1.0052564888345483</v>
      </c>
      <c r="D83" s="118">
        <f t="shared" ref="D83:F83" si="12">D81/$C$82</f>
        <v>0.99474351116545168</v>
      </c>
      <c r="E83" s="118">
        <f t="shared" si="12"/>
        <v>0.61363092430271948</v>
      </c>
      <c r="F83" s="118">
        <f t="shared" si="12"/>
        <v>0.57502262689356565</v>
      </c>
      <c r="G83" s="120"/>
    </row>
    <row r="84" spans="1:8">
      <c r="A84" s="119"/>
      <c r="G84" s="120"/>
    </row>
    <row r="85" spans="1:8">
      <c r="A85" s="119"/>
      <c r="B85" s="118" t="s">
        <v>315</v>
      </c>
      <c r="C85" s="118" t="s">
        <v>298</v>
      </c>
      <c r="D85" s="124"/>
      <c r="E85" s="118" t="s">
        <v>316</v>
      </c>
      <c r="G85" s="120"/>
    </row>
    <row r="86" spans="1:8">
      <c r="A86" s="119"/>
      <c r="B86" s="118"/>
      <c r="C86" s="118">
        <f>C71</f>
        <v>1.0620840173318178</v>
      </c>
      <c r="D86" s="118"/>
      <c r="E86" s="118">
        <f>E71</f>
        <v>0.48423972541884269</v>
      </c>
      <c r="G86" s="120"/>
    </row>
    <row r="87" spans="1:8">
      <c r="A87" s="119"/>
      <c r="B87" s="118"/>
      <c r="C87" s="118">
        <f>D71</f>
        <v>0.9379159826681821</v>
      </c>
      <c r="D87" s="118"/>
      <c r="E87" s="118">
        <f>F71</f>
        <v>0.45535270034963471</v>
      </c>
      <c r="G87" s="120"/>
    </row>
    <row r="88" spans="1:8">
      <c r="A88" s="119"/>
      <c r="B88" s="125"/>
      <c r="C88" s="118">
        <f>C77</f>
        <v>0.84905562898534781</v>
      </c>
      <c r="D88" s="118"/>
      <c r="E88" s="118">
        <f>E77</f>
        <v>0.63278749261948775</v>
      </c>
      <c r="G88" s="120"/>
    </row>
    <row r="89" spans="1:8">
      <c r="A89" s="119"/>
      <c r="B89" s="118"/>
      <c r="C89" s="118">
        <f>D77</f>
        <v>1.1509443710146521</v>
      </c>
      <c r="D89" s="118"/>
      <c r="E89" s="118">
        <f>F77</f>
        <v>0.59878254161813282</v>
      </c>
      <c r="G89" s="120"/>
    </row>
    <row r="90" spans="1:8">
      <c r="A90" s="119"/>
      <c r="B90" s="125"/>
      <c r="C90" s="118">
        <f>C83</f>
        <v>1.0052564888345483</v>
      </c>
      <c r="D90" s="118"/>
      <c r="E90" s="118">
        <f>E83</f>
        <v>0.61363092430271948</v>
      </c>
      <c r="G90" s="120"/>
    </row>
    <row r="91" spans="1:8">
      <c r="A91" s="119"/>
      <c r="B91" s="118"/>
      <c r="C91" s="118">
        <f>D83</f>
        <v>0.99474351116545168</v>
      </c>
      <c r="D91" s="118"/>
      <c r="E91" s="118">
        <f>F83</f>
        <v>0.57502262689356565</v>
      </c>
      <c r="G91" s="120"/>
    </row>
    <row r="92" spans="1:8" ht="13.9" thickBot="1">
      <c r="A92" s="126"/>
      <c r="B92" s="127"/>
      <c r="C92" s="127"/>
      <c r="D92" s="127"/>
      <c r="E92" s="127"/>
      <c r="F92" s="127"/>
      <c r="G92" s="128"/>
    </row>
    <row r="94" spans="1:8" ht="13.9" thickBot="1"/>
    <row r="95" spans="1:8" ht="27.75">
      <c r="A95" s="302" t="s">
        <v>318</v>
      </c>
      <c r="B95" s="303"/>
      <c r="C95" s="303"/>
      <c r="D95" s="303"/>
      <c r="E95" s="303"/>
      <c r="F95" s="303"/>
      <c r="G95" s="304"/>
    </row>
    <row r="96" spans="1:8">
      <c r="A96" s="119"/>
      <c r="G96" s="120"/>
    </row>
    <row r="97" spans="1:7">
      <c r="A97" s="119" t="s">
        <v>151</v>
      </c>
      <c r="B97" s="117" t="s">
        <v>318</v>
      </c>
      <c r="C97" s="122">
        <v>4333306.4222219996</v>
      </c>
      <c r="D97" s="122">
        <v>4242397.0444440003</v>
      </c>
      <c r="E97" s="122">
        <v>1957467.911111</v>
      </c>
      <c r="F97" s="122">
        <v>2139032.0222220002</v>
      </c>
      <c r="G97" s="120"/>
    </row>
    <row r="98" spans="1:7">
      <c r="A98" s="119"/>
      <c r="B98" s="117" t="s">
        <v>128</v>
      </c>
      <c r="C98" s="122">
        <v>3088411.6363639999</v>
      </c>
      <c r="D98" s="122">
        <v>3086813.181818</v>
      </c>
      <c r="E98" s="122">
        <v>2473293.3636360001</v>
      </c>
      <c r="F98" s="122">
        <v>3001797.6363639999</v>
      </c>
      <c r="G98" s="120"/>
    </row>
    <row r="99" spans="1:7">
      <c r="A99" s="119"/>
      <c r="B99" s="117" t="s">
        <v>319</v>
      </c>
      <c r="C99" s="118">
        <f>C97/C98</f>
        <v>1.4030857710805738</v>
      </c>
      <c r="D99" s="118">
        <f t="shared" ref="D99:F99" si="13">D97/D98</f>
        <v>1.3743614512963209</v>
      </c>
      <c r="E99" s="118">
        <f t="shared" si="13"/>
        <v>0.79144186447551745</v>
      </c>
      <c r="F99" s="118">
        <f t="shared" si="13"/>
        <v>0.71258368529230853</v>
      </c>
      <c r="G99" s="120"/>
    </row>
    <row r="100" spans="1:7">
      <c r="A100" s="119"/>
      <c r="B100" s="117" t="s">
        <v>3</v>
      </c>
      <c r="C100" s="118">
        <f>AVERAGE(C99:D99)</f>
        <v>1.3887236111884473</v>
      </c>
      <c r="G100" s="120"/>
    </row>
    <row r="101" spans="1:7">
      <c r="A101" s="119"/>
      <c r="B101" s="117" t="s">
        <v>4</v>
      </c>
      <c r="C101" s="118">
        <f>C99/$C$100</f>
        <v>1.0103419858180676</v>
      </c>
      <c r="D101" s="118">
        <f t="shared" ref="D101:F101" si="14">D99/$C$100</f>
        <v>0.98965801418193244</v>
      </c>
      <c r="E101" s="118">
        <f t="shared" si="14"/>
        <v>0.56990596120002179</v>
      </c>
      <c r="F101" s="118">
        <f t="shared" si="14"/>
        <v>0.51312131481835388</v>
      </c>
      <c r="G101" s="120"/>
    </row>
    <row r="102" spans="1:7">
      <c r="A102" s="119"/>
      <c r="G102" s="120"/>
    </row>
    <row r="103" spans="1:7">
      <c r="A103" s="119" t="s">
        <v>158</v>
      </c>
      <c r="B103" s="117" t="s">
        <v>309</v>
      </c>
      <c r="C103" s="122">
        <v>4916605.2</v>
      </c>
      <c r="D103" s="122">
        <v>4113315.6326529998</v>
      </c>
      <c r="E103" s="122">
        <v>1957721.6666669999</v>
      </c>
      <c r="F103" s="122">
        <v>2201001</v>
      </c>
      <c r="G103" s="120"/>
    </row>
    <row r="104" spans="1:7">
      <c r="A104" s="119"/>
      <c r="B104" s="117" t="s">
        <v>128</v>
      </c>
      <c r="C104" s="122">
        <v>4157266.5108699999</v>
      </c>
      <c r="D104" s="122">
        <v>3548452.206522</v>
      </c>
      <c r="E104" s="122">
        <v>3644523.728261</v>
      </c>
      <c r="F104" s="122">
        <v>4122930.2352939998</v>
      </c>
      <c r="G104" s="120"/>
    </row>
    <row r="105" spans="1:7">
      <c r="A105" s="119"/>
      <c r="B105" s="117" t="s">
        <v>319</v>
      </c>
      <c r="C105" s="118">
        <f>C103/C104</f>
        <v>1.1826533581969205</v>
      </c>
      <c r="D105" s="118">
        <f t="shared" ref="D105:F105" si="15">D103/D104</f>
        <v>1.1591858628088014</v>
      </c>
      <c r="E105" s="118">
        <f t="shared" si="15"/>
        <v>0.5371680396771995</v>
      </c>
      <c r="F105" s="118">
        <f t="shared" si="15"/>
        <v>0.53384386210528489</v>
      </c>
      <c r="G105" s="120"/>
    </row>
    <row r="106" spans="1:7">
      <c r="A106" s="119"/>
      <c r="B106" s="117" t="s">
        <v>3</v>
      </c>
      <c r="C106" s="118">
        <f>AVERAGE(C105:D105)</f>
        <v>1.170919610502861</v>
      </c>
      <c r="G106" s="120"/>
    </row>
    <row r="107" spans="1:7">
      <c r="A107" s="119"/>
      <c r="B107" s="117" t="s">
        <v>4</v>
      </c>
      <c r="C107" s="118">
        <f>C105/$C$106</f>
        <v>1.0100209677836214</v>
      </c>
      <c r="D107" s="118">
        <f t="shared" ref="D107:F107" si="16">D105/$C$106</f>
        <v>0.98997903221637873</v>
      </c>
      <c r="E107" s="118">
        <f t="shared" si="16"/>
        <v>0.45875740303513091</v>
      </c>
      <c r="F107" s="118">
        <f t="shared" si="16"/>
        <v>0.45591845701176814</v>
      </c>
      <c r="G107" s="120"/>
    </row>
    <row r="108" spans="1:7">
      <c r="A108" s="119"/>
      <c r="G108" s="120"/>
    </row>
    <row r="109" spans="1:7">
      <c r="A109" s="119" t="s">
        <v>159</v>
      </c>
      <c r="B109" s="117" t="s">
        <v>309</v>
      </c>
      <c r="C109" s="122">
        <v>4616230.1555559998</v>
      </c>
      <c r="D109" s="122">
        <v>4775866.355556</v>
      </c>
      <c r="E109" s="122">
        <v>2428025.0833330001</v>
      </c>
      <c r="F109" s="122">
        <v>2149777.2888890002</v>
      </c>
      <c r="G109" s="120"/>
    </row>
    <row r="110" spans="1:7">
      <c r="A110" s="119"/>
      <c r="B110" s="117" t="s">
        <v>128</v>
      </c>
      <c r="C110" s="122">
        <v>2558919.8723399998</v>
      </c>
      <c r="D110" s="122">
        <v>2763169.106383</v>
      </c>
      <c r="E110" s="122">
        <v>2243378.4042549999</v>
      </c>
      <c r="F110" s="122">
        <v>1918741.382979</v>
      </c>
      <c r="G110" s="120"/>
    </row>
    <row r="111" spans="1:7">
      <c r="A111" s="119"/>
      <c r="B111" s="117" t="s">
        <v>319</v>
      </c>
      <c r="C111" s="118">
        <f>C109/C110</f>
        <v>1.8039760468680468</v>
      </c>
      <c r="D111" s="118">
        <f t="shared" ref="D111:F111" si="17">D109/D110</f>
        <v>1.728401763223109</v>
      </c>
      <c r="E111" s="118">
        <f t="shared" si="17"/>
        <v>1.0823074157831698</v>
      </c>
      <c r="F111" s="118">
        <f t="shared" si="17"/>
        <v>1.120410133413237</v>
      </c>
      <c r="G111" s="120"/>
    </row>
    <row r="112" spans="1:7">
      <c r="A112" s="119"/>
      <c r="B112" s="117" t="s">
        <v>3</v>
      </c>
      <c r="C112" s="118">
        <f>AVERAGE(C111:D111)</f>
        <v>1.7661889050455779</v>
      </c>
      <c r="G112" s="120"/>
    </row>
    <row r="113" spans="1:7">
      <c r="A113" s="119"/>
      <c r="B113" s="117" t="s">
        <v>4</v>
      </c>
      <c r="C113" s="118">
        <f>C111/$C$112</f>
        <v>1.0213947340029823</v>
      </c>
      <c r="D113" s="118">
        <f t="shared" ref="D113:F113" si="18">D111/$C$112</f>
        <v>0.97860526599701758</v>
      </c>
      <c r="E113" s="118">
        <f t="shared" si="18"/>
        <v>0.61279255729173543</v>
      </c>
      <c r="F113" s="118">
        <f t="shared" si="18"/>
        <v>0.63436596742992446</v>
      </c>
      <c r="G113" s="120"/>
    </row>
    <row r="114" spans="1:7">
      <c r="A114" s="119"/>
      <c r="G114" s="120"/>
    </row>
    <row r="115" spans="1:7">
      <c r="A115" s="119"/>
      <c r="B115" s="117" t="s">
        <v>309</v>
      </c>
      <c r="C115" s="118" t="s">
        <v>298</v>
      </c>
      <c r="D115" s="124"/>
      <c r="E115" s="118" t="s">
        <v>320</v>
      </c>
      <c r="G115" s="120"/>
    </row>
    <row r="116" spans="1:7">
      <c r="A116" s="119"/>
      <c r="C116" s="118">
        <f>C101</f>
        <v>1.0103419858180676</v>
      </c>
      <c r="D116" s="118"/>
      <c r="E116" s="118">
        <f>E101</f>
        <v>0.56990596120002179</v>
      </c>
      <c r="G116" s="120"/>
    </row>
    <row r="117" spans="1:7">
      <c r="A117" s="119"/>
      <c r="C117" s="118">
        <f>D101</f>
        <v>0.98965801418193244</v>
      </c>
      <c r="D117" s="118"/>
      <c r="E117" s="118">
        <f>F101</f>
        <v>0.51312131481835388</v>
      </c>
      <c r="G117" s="120"/>
    </row>
    <row r="118" spans="1:7">
      <c r="A118" s="119"/>
      <c r="C118" s="118">
        <f>C107</f>
        <v>1.0100209677836214</v>
      </c>
      <c r="D118" s="118"/>
      <c r="E118" s="118">
        <f>E107</f>
        <v>0.45875740303513091</v>
      </c>
      <c r="G118" s="120"/>
    </row>
    <row r="119" spans="1:7">
      <c r="A119" s="119"/>
      <c r="C119" s="118">
        <f>D107</f>
        <v>0.98997903221637873</v>
      </c>
      <c r="D119" s="118"/>
      <c r="E119" s="118">
        <f>F107</f>
        <v>0.45591845701176814</v>
      </c>
      <c r="G119" s="120"/>
    </row>
    <row r="120" spans="1:7">
      <c r="A120" s="119"/>
      <c r="C120" s="118">
        <f>C113</f>
        <v>1.0213947340029823</v>
      </c>
      <c r="D120" s="118"/>
      <c r="E120" s="118">
        <f>E113</f>
        <v>0.61279255729173543</v>
      </c>
      <c r="G120" s="120"/>
    </row>
    <row r="121" spans="1:7">
      <c r="A121" s="119"/>
      <c r="C121" s="118">
        <f>D113</f>
        <v>0.97860526599701758</v>
      </c>
      <c r="D121" s="118"/>
      <c r="E121" s="118">
        <f>F113</f>
        <v>0.63436596742992446</v>
      </c>
      <c r="G121" s="120"/>
    </row>
    <row r="122" spans="1:7" ht="13.9" thickBot="1">
      <c r="A122" s="126"/>
      <c r="B122" s="127"/>
      <c r="C122" s="127"/>
      <c r="D122" s="127"/>
      <c r="E122" s="127"/>
      <c r="F122" s="127"/>
      <c r="G122" s="128"/>
    </row>
  </sheetData>
  <mergeCells count="10">
    <mergeCell ref="A2:G2"/>
    <mergeCell ref="C3:D3"/>
    <mergeCell ref="E3:F3"/>
    <mergeCell ref="A95:G95"/>
    <mergeCell ref="A34:G34"/>
    <mergeCell ref="C35:D35"/>
    <mergeCell ref="E35:F35"/>
    <mergeCell ref="A65:G65"/>
    <mergeCell ref="C66:D66"/>
    <mergeCell ref="E66:F66"/>
  </mergeCells>
  <phoneticPr fontId="1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62"/>
  <sheetViews>
    <sheetView zoomScale="70" zoomScaleNormal="70" workbookViewId="0">
      <selection activeCell="P10" sqref="P10"/>
    </sheetView>
  </sheetViews>
  <sheetFormatPr defaultColWidth="9" defaultRowHeight="13.5"/>
  <cols>
    <col min="1" max="1" width="2.33203125" customWidth="1"/>
    <col min="2" max="4" width="12.59765625" style="1"/>
    <col min="5" max="5" width="24.265625" style="1" customWidth="1"/>
    <col min="6" max="7" width="12.59765625" style="1"/>
    <col min="8" max="8" width="15.86328125" style="1" customWidth="1"/>
    <col min="9" max="9" width="20.1328125" style="1" customWidth="1"/>
    <col min="10" max="10" width="12.46484375" style="1" customWidth="1"/>
    <col min="11" max="11" width="9" style="1"/>
    <col min="12" max="12" width="16.73046875" style="1" customWidth="1"/>
  </cols>
  <sheetData>
    <row r="2" spans="2:13" ht="23" customHeight="1">
      <c r="B2" s="80"/>
      <c r="C2" s="80"/>
      <c r="D2" s="81"/>
      <c r="E2" s="82"/>
      <c r="F2" s="82"/>
      <c r="G2" s="82" t="s">
        <v>7</v>
      </c>
      <c r="H2" s="82"/>
      <c r="I2" s="82"/>
      <c r="J2" s="82"/>
      <c r="K2" s="83"/>
      <c r="L2" s="84"/>
      <c r="M2" s="80"/>
    </row>
    <row r="3" spans="2:13">
      <c r="D3" s="17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3</v>
      </c>
      <c r="J3" s="1" t="s">
        <v>4</v>
      </c>
      <c r="K3" s="12" t="s">
        <v>8</v>
      </c>
      <c r="M3" s="35"/>
    </row>
    <row r="4" spans="2:13">
      <c r="D4" s="17" t="s">
        <v>13</v>
      </c>
      <c r="E4" s="1">
        <v>29.040650455387699</v>
      </c>
      <c r="F4" s="1">
        <v>22.821722196740701</v>
      </c>
      <c r="G4" s="1">
        <f>E4-F4</f>
        <v>6.2189282586469998</v>
      </c>
      <c r="H4" s="1">
        <f>2^(-G4)</f>
        <v>1.34250543713799E-2</v>
      </c>
      <c r="I4" s="1">
        <f>AVERAGE(H4:H8)</f>
        <v>1.43210858366105E-2</v>
      </c>
      <c r="J4" s="1">
        <f>H4/$I$4</f>
        <v>0.93743271456833199</v>
      </c>
      <c r="K4" s="12" t="s">
        <v>13</v>
      </c>
      <c r="M4" s="56"/>
    </row>
    <row r="5" spans="2:13">
      <c r="D5" s="17"/>
      <c r="E5" s="1">
        <v>28.859048955286202</v>
      </c>
      <c r="F5" s="1">
        <v>23.0890273149599</v>
      </c>
      <c r="G5" s="1">
        <f t="shared" ref="G5:G18" si="0">E5-F5</f>
        <v>5.7700216403263003</v>
      </c>
      <c r="H5" s="1">
        <f t="shared" ref="H5:H18" si="1">2^(-G5)</f>
        <v>1.8325271201879999E-2</v>
      </c>
      <c r="J5" s="1">
        <f t="shared" ref="J5:J18" si="2">H5/$I$4</f>
        <v>1.2796006818863701</v>
      </c>
      <c r="K5" s="12"/>
      <c r="M5" s="56"/>
    </row>
    <row r="6" spans="2:13">
      <c r="D6" s="17"/>
      <c r="E6" s="1">
        <v>28.640069103892401</v>
      </c>
      <c r="F6" s="1">
        <v>22.7317242448812</v>
      </c>
      <c r="G6" s="1">
        <f t="shared" si="0"/>
        <v>5.9083448590112004</v>
      </c>
      <c r="H6" s="1">
        <f t="shared" si="1"/>
        <v>1.6649874821711701E-2</v>
      </c>
      <c r="J6" s="1">
        <f t="shared" si="2"/>
        <v>1.1626125987701199</v>
      </c>
      <c r="K6" s="12"/>
      <c r="M6" s="56"/>
    </row>
    <row r="7" spans="2:13">
      <c r="D7" s="17"/>
      <c r="E7" s="1">
        <v>29.704631508161199</v>
      </c>
      <c r="F7" s="1">
        <v>23.219815316064</v>
      </c>
      <c r="G7" s="1">
        <f t="shared" si="0"/>
        <v>6.4848161920971998</v>
      </c>
      <c r="H7" s="1">
        <f t="shared" si="1"/>
        <v>1.1165439169267599E-2</v>
      </c>
      <c r="J7" s="1">
        <f t="shared" si="2"/>
        <v>0.77965032097804998</v>
      </c>
      <c r="K7" s="12"/>
      <c r="M7" s="56"/>
    </row>
    <row r="8" spans="2:13">
      <c r="D8" s="17"/>
      <c r="E8" s="1">
        <v>29.6271602741155</v>
      </c>
      <c r="F8" s="1">
        <v>23.251114267256799</v>
      </c>
      <c r="G8" s="1">
        <f t="shared" si="0"/>
        <v>6.3760460068586999</v>
      </c>
      <c r="H8" s="1">
        <f t="shared" si="1"/>
        <v>1.20397896188134E-2</v>
      </c>
      <c r="J8" s="1">
        <f t="shared" si="2"/>
        <v>0.840703683797135</v>
      </c>
      <c r="K8" s="12"/>
      <c r="M8" s="56"/>
    </row>
    <row r="9" spans="2:13">
      <c r="D9" s="17" t="s">
        <v>14</v>
      </c>
      <c r="E9" s="1">
        <v>29.019999484837399</v>
      </c>
      <c r="F9" s="1">
        <v>23.826704223518899</v>
      </c>
      <c r="G9" s="1">
        <f t="shared" si="0"/>
        <v>5.1932952613185002</v>
      </c>
      <c r="H9" s="1">
        <f t="shared" si="1"/>
        <v>2.7331429692758199E-2</v>
      </c>
      <c r="J9" s="1">
        <f t="shared" si="2"/>
        <v>1.9084746788464899</v>
      </c>
      <c r="K9" s="12" t="s">
        <v>14</v>
      </c>
      <c r="M9" s="56"/>
    </row>
    <row r="10" spans="2:13">
      <c r="D10" s="17"/>
      <c r="E10" s="1">
        <v>29.645607413371099</v>
      </c>
      <c r="F10" s="1">
        <v>24.375472335570599</v>
      </c>
      <c r="G10" s="1">
        <f t="shared" si="0"/>
        <v>5.2701350778005001</v>
      </c>
      <c r="H10" s="1">
        <f t="shared" si="1"/>
        <v>2.5913809414322898E-2</v>
      </c>
      <c r="J10" s="1">
        <f t="shared" si="2"/>
        <v>1.80948635529275</v>
      </c>
      <c r="K10" s="12"/>
      <c r="M10" s="56"/>
    </row>
    <row r="11" spans="2:13">
      <c r="D11" s="17"/>
      <c r="E11" s="1">
        <v>28.025782450018099</v>
      </c>
      <c r="F11" s="1">
        <v>23.298419061115499</v>
      </c>
      <c r="G11" s="1">
        <f t="shared" si="0"/>
        <v>4.7273633889026003</v>
      </c>
      <c r="H11" s="1">
        <f t="shared" si="1"/>
        <v>3.7750422756574899E-2</v>
      </c>
      <c r="J11" s="1">
        <f t="shared" si="2"/>
        <v>2.6360028273882299</v>
      </c>
      <c r="K11" s="12"/>
      <c r="M11" s="56"/>
    </row>
    <row r="12" spans="2:13">
      <c r="D12" s="17"/>
      <c r="E12" s="1">
        <v>29.5738269390685</v>
      </c>
      <c r="F12" s="1">
        <v>24.540409754122098</v>
      </c>
      <c r="G12" s="1">
        <f t="shared" si="0"/>
        <v>5.0334171849463996</v>
      </c>
      <c r="H12" s="1">
        <f t="shared" si="1"/>
        <v>3.05344742522691E-2</v>
      </c>
      <c r="J12" s="1">
        <f t="shared" si="2"/>
        <v>2.13213401557937</v>
      </c>
      <c r="K12" s="12"/>
      <c r="M12" s="56"/>
    </row>
    <row r="13" spans="2:13">
      <c r="D13" s="17"/>
      <c r="E13" s="1">
        <v>28.838286326732302</v>
      </c>
      <c r="F13" s="1">
        <v>23.767594624918001</v>
      </c>
      <c r="G13" s="1">
        <f t="shared" si="0"/>
        <v>5.0706917018143001</v>
      </c>
      <c r="H13" s="1">
        <f t="shared" si="1"/>
        <v>2.97556676288761E-2</v>
      </c>
      <c r="J13" s="1">
        <f t="shared" si="2"/>
        <v>2.07775220177848</v>
      </c>
      <c r="K13" s="12"/>
      <c r="M13" s="56"/>
    </row>
    <row r="14" spans="2:13">
      <c r="D14" s="17" t="s">
        <v>15</v>
      </c>
      <c r="E14" s="1">
        <v>29.564578193887801</v>
      </c>
      <c r="F14" s="1">
        <v>25.1278338357221</v>
      </c>
      <c r="G14" s="1">
        <f t="shared" si="0"/>
        <v>4.4367443581656998</v>
      </c>
      <c r="H14" s="1">
        <f t="shared" si="1"/>
        <v>4.6174995852055298E-2</v>
      </c>
      <c r="J14" s="1">
        <f t="shared" si="2"/>
        <v>3.2242663984328201</v>
      </c>
      <c r="K14" s="12" t="s">
        <v>15</v>
      </c>
      <c r="M14" s="56"/>
    </row>
    <row r="15" spans="2:13">
      <c r="D15" s="17"/>
      <c r="E15" s="1">
        <v>29.242827422737001</v>
      </c>
      <c r="F15" s="1">
        <v>25.347100899256599</v>
      </c>
      <c r="G15" s="1">
        <f t="shared" si="0"/>
        <v>3.8957265234804002</v>
      </c>
      <c r="H15" s="1">
        <f t="shared" si="1"/>
        <v>6.7184557566176695E-2</v>
      </c>
      <c r="J15" s="1">
        <f t="shared" si="2"/>
        <v>4.6913033224356298</v>
      </c>
      <c r="K15" s="85"/>
      <c r="M15" s="56"/>
    </row>
    <row r="16" spans="2:13">
      <c r="D16" s="17"/>
      <c r="E16" s="1">
        <v>29.3162003701926</v>
      </c>
      <c r="F16" s="1">
        <v>25.147931600427501</v>
      </c>
      <c r="G16" s="1">
        <f t="shared" si="0"/>
        <v>4.1682687697651</v>
      </c>
      <c r="H16" s="1">
        <f t="shared" si="1"/>
        <v>5.5619370640877498E-2</v>
      </c>
      <c r="J16" s="1">
        <f t="shared" si="2"/>
        <v>3.8837397719306899</v>
      </c>
      <c r="K16" s="85"/>
      <c r="M16" s="56"/>
    </row>
    <row r="17" spans="4:13">
      <c r="D17" s="17"/>
      <c r="E17" s="1">
        <v>27.837730693523799</v>
      </c>
      <c r="F17" s="1">
        <v>24.205235663143601</v>
      </c>
      <c r="G17" s="1">
        <f t="shared" si="0"/>
        <v>3.6324950303802002</v>
      </c>
      <c r="H17" s="1">
        <f t="shared" si="1"/>
        <v>8.0632483569576294E-2</v>
      </c>
      <c r="J17" s="1">
        <f t="shared" si="2"/>
        <v>5.6303330969113397</v>
      </c>
      <c r="K17" s="85"/>
      <c r="M17" s="56"/>
    </row>
    <row r="18" spans="4:13">
      <c r="D18" s="18"/>
      <c r="E18" s="14">
        <v>29.140538007626301</v>
      </c>
      <c r="F18" s="14">
        <v>24.998021798368399</v>
      </c>
      <c r="G18" s="14">
        <f t="shared" si="0"/>
        <v>4.1425162092579004</v>
      </c>
      <c r="H18" s="14">
        <f t="shared" si="1"/>
        <v>5.66211079751998E-2</v>
      </c>
      <c r="I18" s="14"/>
      <c r="J18" s="14">
        <f t="shared" si="2"/>
        <v>3.9536881924451102</v>
      </c>
      <c r="K18" s="86"/>
      <c r="M18" s="56"/>
    </row>
    <row r="19" spans="4:13">
      <c r="I19" s="54"/>
      <c r="J19" s="54"/>
    </row>
    <row r="24" spans="4:13" ht="29" customHeight="1">
      <c r="D24" s="81"/>
      <c r="E24" s="82"/>
      <c r="F24" s="82"/>
      <c r="G24" s="82" t="s">
        <v>16</v>
      </c>
      <c r="H24" s="82"/>
      <c r="I24" s="82"/>
      <c r="J24" s="82"/>
      <c r="K24" s="87"/>
    </row>
    <row r="25" spans="4:13">
      <c r="D25" s="17" t="s">
        <v>8</v>
      </c>
      <c r="E25" s="1" t="s">
        <v>9</v>
      </c>
      <c r="F25" s="1" t="s">
        <v>10</v>
      </c>
      <c r="G25" s="1" t="s">
        <v>11</v>
      </c>
      <c r="H25" s="1" t="s">
        <v>12</v>
      </c>
      <c r="I25" s="1" t="s">
        <v>3</v>
      </c>
      <c r="J25" s="1" t="s">
        <v>4</v>
      </c>
      <c r="K25" s="12" t="s">
        <v>8</v>
      </c>
    </row>
    <row r="26" spans="4:13">
      <c r="D26" s="17" t="s">
        <v>13</v>
      </c>
      <c r="E26" s="1">
        <v>33.697052144174997</v>
      </c>
      <c r="F26" s="1">
        <v>16.8600561984337</v>
      </c>
      <c r="G26" s="1">
        <f>E26-F26</f>
        <v>16.8369959457413</v>
      </c>
      <c r="H26" s="1">
        <f>2^(-G26)</f>
        <v>8.5419924544719605E-6</v>
      </c>
      <c r="I26" s="1">
        <f>AVERAGE(H26:H30)</f>
        <v>1.2470679209264501E-5</v>
      </c>
      <c r="J26" s="1">
        <f>H26/$I$26</f>
        <v>0.68496609616307802</v>
      </c>
      <c r="K26" s="12" t="s">
        <v>13</v>
      </c>
    </row>
    <row r="27" spans="4:13">
      <c r="D27" s="17"/>
      <c r="E27" s="1">
        <v>32.945614940270097</v>
      </c>
      <c r="F27" s="1">
        <v>16.786657704268801</v>
      </c>
      <c r="G27" s="1">
        <f t="shared" ref="G27:G40" si="3">E27-F27</f>
        <v>16.158957236001299</v>
      </c>
      <c r="H27" s="1">
        <f t="shared" ref="H27:H40" si="4">2^(-G27)</f>
        <v>1.36668734586335E-5</v>
      </c>
      <c r="J27" s="1">
        <f t="shared" ref="J27:J40" si="5">H27/$I$26</f>
        <v>1.09592053722947</v>
      </c>
      <c r="K27" s="12"/>
    </row>
    <row r="28" spans="4:13">
      <c r="D28" s="17"/>
      <c r="E28" s="1">
        <v>32.033211486984897</v>
      </c>
      <c r="F28" s="1">
        <v>15.9050698194617</v>
      </c>
      <c r="G28" s="1">
        <f t="shared" si="3"/>
        <v>16.128141667523199</v>
      </c>
      <c r="H28" s="1">
        <f t="shared" si="4"/>
        <v>1.3961934098133099E-5</v>
      </c>
      <c r="J28" s="1">
        <f t="shared" si="5"/>
        <v>1.1195808876040001</v>
      </c>
      <c r="K28" s="12"/>
    </row>
    <row r="29" spans="4:13">
      <c r="D29" s="17"/>
      <c r="E29" s="1">
        <v>32.447030046956797</v>
      </c>
      <c r="F29" s="1">
        <v>16.671277060969601</v>
      </c>
      <c r="G29" s="1">
        <f t="shared" si="3"/>
        <v>15.7757529859872</v>
      </c>
      <c r="H29" s="1">
        <f t="shared" si="4"/>
        <v>1.7824819758374901E-5</v>
      </c>
      <c r="J29" s="1">
        <f t="shared" si="5"/>
        <v>1.42933832706824</v>
      </c>
      <c r="K29" s="12"/>
    </row>
    <row r="30" spans="4:13">
      <c r="D30" s="17"/>
      <c r="E30" s="1">
        <v>34.606958832093198</v>
      </c>
      <c r="F30" s="1">
        <v>17.738509403482201</v>
      </c>
      <c r="G30" s="1">
        <f t="shared" si="3"/>
        <v>16.868449428611001</v>
      </c>
      <c r="H30" s="1">
        <f t="shared" si="4"/>
        <v>8.3577762767090697E-6</v>
      </c>
      <c r="J30" s="1">
        <f t="shared" si="5"/>
        <v>0.67019415193520904</v>
      </c>
      <c r="K30" s="12"/>
    </row>
    <row r="31" spans="4:13">
      <c r="D31" s="17" t="s">
        <v>14</v>
      </c>
      <c r="E31" s="1">
        <v>31.960190706653002</v>
      </c>
      <c r="F31" s="1">
        <v>16.8433305033785</v>
      </c>
      <c r="G31" s="1">
        <f t="shared" si="3"/>
        <v>15.1168602032745</v>
      </c>
      <c r="H31" s="1">
        <f t="shared" si="4"/>
        <v>2.8143080864349001E-5</v>
      </c>
      <c r="J31" s="1">
        <f t="shared" si="5"/>
        <v>2.2567400213006299</v>
      </c>
      <c r="K31" s="12" t="s">
        <v>14</v>
      </c>
    </row>
    <row r="32" spans="4:13">
      <c r="D32" s="17"/>
      <c r="E32" s="1">
        <v>31.6833300505766</v>
      </c>
      <c r="F32" s="1">
        <v>17.245778318561602</v>
      </c>
      <c r="G32" s="1">
        <f t="shared" si="3"/>
        <v>14.437551732015001</v>
      </c>
      <c r="H32" s="1">
        <f t="shared" si="4"/>
        <v>4.5067541229375303E-5</v>
      </c>
      <c r="J32" s="1">
        <f t="shared" si="5"/>
        <v>3.6138802444613001</v>
      </c>
      <c r="K32" s="12"/>
    </row>
    <row r="33" spans="2:11">
      <c r="D33" s="17"/>
      <c r="E33" s="1">
        <v>32.239940309991198</v>
      </c>
      <c r="F33" s="1">
        <v>16.9116051392906</v>
      </c>
      <c r="G33" s="1">
        <f t="shared" si="3"/>
        <v>15.328335170700599</v>
      </c>
      <c r="H33" s="1">
        <f t="shared" si="4"/>
        <v>2.4305878914291999E-5</v>
      </c>
      <c r="J33" s="1">
        <f t="shared" si="5"/>
        <v>1.9490421096098001</v>
      </c>
      <c r="K33" s="12"/>
    </row>
    <row r="34" spans="2:11">
      <c r="D34" s="17"/>
      <c r="E34" s="1">
        <v>32.914474785738797</v>
      </c>
      <c r="F34" s="1">
        <v>17.514087887047701</v>
      </c>
      <c r="G34" s="1">
        <f t="shared" si="3"/>
        <v>15.400386898691099</v>
      </c>
      <c r="H34" s="1">
        <f t="shared" si="4"/>
        <v>2.3121797783990201E-5</v>
      </c>
      <c r="J34" s="1">
        <f t="shared" si="5"/>
        <v>1.8540929003139599</v>
      </c>
      <c r="K34" s="12"/>
    </row>
    <row r="35" spans="2:11">
      <c r="D35" s="17"/>
      <c r="E35" s="1">
        <v>31.566384284188</v>
      </c>
      <c r="F35" s="1">
        <v>16.8937654769509</v>
      </c>
      <c r="G35" s="1">
        <f t="shared" si="3"/>
        <v>14.6726188072371</v>
      </c>
      <c r="H35" s="1">
        <f t="shared" si="4"/>
        <v>3.8291433405621901E-5</v>
      </c>
      <c r="J35" s="1">
        <f t="shared" si="5"/>
        <v>3.0705170715300798</v>
      </c>
      <c r="K35" s="12"/>
    </row>
    <row r="36" spans="2:11">
      <c r="D36" s="17" t="s">
        <v>15</v>
      </c>
      <c r="E36" s="1">
        <v>31.281498349565901</v>
      </c>
      <c r="F36" s="1">
        <v>17.103407491427401</v>
      </c>
      <c r="G36" s="1">
        <f t="shared" si="3"/>
        <v>14.1780908581385</v>
      </c>
      <c r="H36" s="1">
        <f t="shared" si="4"/>
        <v>5.3947257371413702E-5</v>
      </c>
      <c r="J36" s="1">
        <f t="shared" si="5"/>
        <v>4.32592775951899</v>
      </c>
      <c r="K36" s="12" t="s">
        <v>15</v>
      </c>
    </row>
    <row r="37" spans="2:11">
      <c r="D37" s="17"/>
      <c r="E37" s="1">
        <v>31.291348409600701</v>
      </c>
      <c r="F37" s="1">
        <v>17.3414096815962</v>
      </c>
      <c r="G37" s="1">
        <f t="shared" si="3"/>
        <v>13.949938728004501</v>
      </c>
      <c r="H37" s="1">
        <f t="shared" si="4"/>
        <v>6.3190240051594796E-5</v>
      </c>
      <c r="J37" s="1">
        <f t="shared" si="5"/>
        <v>5.0671049259811403</v>
      </c>
      <c r="K37" s="12"/>
    </row>
    <row r="38" spans="2:11">
      <c r="D38" s="17"/>
      <c r="E38" s="1">
        <v>30.739635295959701</v>
      </c>
      <c r="F38" s="1">
        <v>17.003184868878801</v>
      </c>
      <c r="G38" s="1">
        <f t="shared" si="3"/>
        <v>13.7364504270809</v>
      </c>
      <c r="H38" s="1">
        <f t="shared" si="4"/>
        <v>7.3268345974783494E-5</v>
      </c>
      <c r="J38" s="1">
        <f t="shared" si="5"/>
        <v>5.8752490337777497</v>
      </c>
      <c r="K38" s="12"/>
    </row>
    <row r="39" spans="2:11">
      <c r="D39" s="17"/>
      <c r="E39" s="1">
        <v>30.800301325012502</v>
      </c>
      <c r="F39" s="1">
        <v>17.288116797531501</v>
      </c>
      <c r="G39" s="1">
        <f t="shared" si="3"/>
        <v>13.512184527481001</v>
      </c>
      <c r="H39" s="1">
        <f t="shared" si="4"/>
        <v>8.5590812735821797E-5</v>
      </c>
      <c r="J39" s="1">
        <f t="shared" si="5"/>
        <v>6.8633641600079098</v>
      </c>
      <c r="K39" s="12"/>
    </row>
    <row r="40" spans="2:11">
      <c r="D40" s="18"/>
      <c r="E40" s="14">
        <v>30.4972212008106</v>
      </c>
      <c r="F40" s="14">
        <v>17.0292709281882</v>
      </c>
      <c r="G40" s="14">
        <f t="shared" si="3"/>
        <v>13.467950272622399</v>
      </c>
      <c r="H40" s="14">
        <f t="shared" si="4"/>
        <v>8.8255745505689599E-5</v>
      </c>
      <c r="I40" s="14"/>
      <c r="J40" s="14">
        <f t="shared" si="5"/>
        <v>7.0770600401720003</v>
      </c>
      <c r="K40" s="15"/>
    </row>
    <row r="46" spans="2:11" ht="17.649999999999999">
      <c r="B46" s="81"/>
      <c r="C46" s="82"/>
      <c r="D46" s="82"/>
      <c r="E46" s="82"/>
      <c r="F46" s="82" t="s">
        <v>17</v>
      </c>
      <c r="G46" s="82"/>
      <c r="H46" s="82"/>
      <c r="I46" s="82"/>
      <c r="J46" s="82"/>
      <c r="K46" s="87"/>
    </row>
    <row r="47" spans="2:11">
      <c r="B47" s="17" t="s">
        <v>8</v>
      </c>
      <c r="C47" s="1" t="s">
        <v>18</v>
      </c>
      <c r="D47" s="1" t="s">
        <v>19</v>
      </c>
      <c r="E47" s="1" t="s">
        <v>20</v>
      </c>
      <c r="F47" s="1" t="s">
        <v>21</v>
      </c>
      <c r="G47" s="1" t="s">
        <v>11</v>
      </c>
      <c r="H47" s="1" t="s">
        <v>12</v>
      </c>
      <c r="I47" s="1" t="s">
        <v>3</v>
      </c>
      <c r="J47" s="1" t="s">
        <v>4</v>
      </c>
      <c r="K47" s="12" t="s">
        <v>8</v>
      </c>
    </row>
    <row r="48" spans="2:11">
      <c r="B48" s="17" t="s">
        <v>13</v>
      </c>
      <c r="C48" s="1">
        <v>31.62</v>
      </c>
      <c r="D48" s="1">
        <v>31.89</v>
      </c>
      <c r="E48" s="1">
        <v>17.920000000000002</v>
      </c>
      <c r="F48" s="1">
        <v>17.850000000000001</v>
      </c>
      <c r="G48" s="1">
        <f>AVERAGE(C48:D48)-AVERAGE(E48:F48)</f>
        <v>13.87</v>
      </c>
      <c r="H48" s="1">
        <f>2^(-G48)</f>
        <v>6.6790387039839999E-5</v>
      </c>
      <c r="I48" s="1">
        <f>AVERAGE(H48:H52)</f>
        <v>8.0482909793105605E-5</v>
      </c>
      <c r="J48" s="1">
        <f>H48/$I$48</f>
        <v>0.829870431021139</v>
      </c>
      <c r="K48" s="12" t="s">
        <v>13</v>
      </c>
    </row>
    <row r="49" spans="2:11">
      <c r="B49" s="17"/>
      <c r="C49" s="1">
        <v>31.23</v>
      </c>
      <c r="D49" s="1">
        <v>31.22</v>
      </c>
      <c r="E49" s="1">
        <v>17.690000000000001</v>
      </c>
      <c r="F49" s="1">
        <v>17.55</v>
      </c>
      <c r="G49" s="1">
        <f t="shared" ref="G49:G62" si="6">AVERAGE(C49:D49)-AVERAGE(E49:F49)</f>
        <v>13.605</v>
      </c>
      <c r="H49" s="1">
        <f t="shared" ref="H49:H62" si="7">2^(-G49)</f>
        <v>8.0257736828922801E-5</v>
      </c>
      <c r="J49" s="1">
        <f t="shared" ref="J49:J62" si="8">H49/$I$48</f>
        <v>0.997202226351387</v>
      </c>
      <c r="K49" s="12"/>
    </row>
    <row r="50" spans="2:11">
      <c r="B50" s="17"/>
      <c r="C50" s="1">
        <v>31.21</v>
      </c>
      <c r="D50" s="1">
        <v>31.35</v>
      </c>
      <c r="E50" s="1">
        <v>17.71</v>
      </c>
      <c r="F50" s="1">
        <v>17.89</v>
      </c>
      <c r="G50" s="1">
        <f t="shared" si="6"/>
        <v>13.48</v>
      </c>
      <c r="H50" s="1">
        <f t="shared" si="7"/>
        <v>8.7521682618153495E-5</v>
      </c>
      <c r="J50" s="1">
        <f t="shared" si="8"/>
        <v>1.0874567388672001</v>
      </c>
      <c r="K50" s="12"/>
    </row>
    <row r="51" spans="2:11">
      <c r="B51" s="17"/>
      <c r="C51" s="1">
        <v>31.62</v>
      </c>
      <c r="D51" s="1">
        <v>31.44</v>
      </c>
      <c r="E51" s="1">
        <v>18.09</v>
      </c>
      <c r="F51" s="1">
        <v>18.2</v>
      </c>
      <c r="G51" s="1">
        <f t="shared" si="6"/>
        <v>13.385</v>
      </c>
      <c r="H51" s="1">
        <f t="shared" si="7"/>
        <v>9.3478881658592598E-5</v>
      </c>
      <c r="J51" s="1">
        <f t="shared" si="8"/>
        <v>1.16147492553258</v>
      </c>
      <c r="K51" s="12"/>
    </row>
    <row r="52" spans="2:11">
      <c r="B52" s="17"/>
      <c r="C52" s="1">
        <v>31.77</v>
      </c>
      <c r="D52" s="1">
        <v>31.47</v>
      </c>
      <c r="E52" s="1">
        <v>17.91</v>
      </c>
      <c r="F52" s="1">
        <v>17.899999999999999</v>
      </c>
      <c r="G52" s="1">
        <f t="shared" si="6"/>
        <v>13.715</v>
      </c>
      <c r="H52" s="1">
        <f t="shared" si="7"/>
        <v>7.4365860820019199E-5</v>
      </c>
      <c r="J52" s="1">
        <f t="shared" si="8"/>
        <v>0.92399567822769701</v>
      </c>
      <c r="K52" s="12"/>
    </row>
    <row r="53" spans="2:11">
      <c r="B53" s="17" t="s">
        <v>14</v>
      </c>
      <c r="C53" s="1">
        <v>30.54</v>
      </c>
      <c r="D53" s="1">
        <v>30.75</v>
      </c>
      <c r="E53" s="1">
        <v>18.54</v>
      </c>
      <c r="F53" s="1">
        <v>18.579999999999998</v>
      </c>
      <c r="G53" s="1">
        <f t="shared" si="6"/>
        <v>12.085000000000001</v>
      </c>
      <c r="H53" s="1">
        <f t="shared" si="7"/>
        <v>2.30172005839414E-4</v>
      </c>
      <c r="J53" s="1">
        <f t="shared" si="8"/>
        <v>2.8598867316192802</v>
      </c>
      <c r="K53" s="12" t="s">
        <v>14</v>
      </c>
    </row>
    <row r="54" spans="2:11">
      <c r="B54" s="17"/>
      <c r="C54" s="1">
        <v>30.94</v>
      </c>
      <c r="D54" s="1">
        <v>30.47</v>
      </c>
      <c r="E54" s="1">
        <v>18.309999999999999</v>
      </c>
      <c r="F54" s="1">
        <v>18.32</v>
      </c>
      <c r="G54" s="1">
        <f t="shared" si="6"/>
        <v>12.39</v>
      </c>
      <c r="H54" s="1">
        <f t="shared" si="7"/>
        <v>1.8631093859381801E-4</v>
      </c>
      <c r="J54" s="1">
        <f t="shared" si="8"/>
        <v>2.3149130551164299</v>
      </c>
      <c r="K54" s="12"/>
    </row>
    <row r="55" spans="2:11">
      <c r="B55" s="17"/>
      <c r="C55" s="1">
        <v>30.13</v>
      </c>
      <c r="D55" s="1">
        <v>30.6</v>
      </c>
      <c r="E55" s="1">
        <v>18.649999999999999</v>
      </c>
      <c r="F55" s="1">
        <v>18.57</v>
      </c>
      <c r="G55" s="1">
        <f t="shared" si="6"/>
        <v>11.755000000000001</v>
      </c>
      <c r="H55" s="1">
        <f t="shared" si="7"/>
        <v>2.89329289780659E-4</v>
      </c>
      <c r="J55" s="1">
        <f t="shared" si="8"/>
        <v>3.5949158712629399</v>
      </c>
      <c r="K55" s="12"/>
    </row>
    <row r="56" spans="2:11">
      <c r="B56" s="17"/>
      <c r="C56" s="1">
        <v>31.03</v>
      </c>
      <c r="D56" s="1">
        <v>31.01</v>
      </c>
      <c r="E56" s="1">
        <v>18.760000000000002</v>
      </c>
      <c r="F56" s="1">
        <v>18.760000000000002</v>
      </c>
      <c r="G56" s="1">
        <f t="shared" si="6"/>
        <v>12.26</v>
      </c>
      <c r="H56" s="1">
        <f t="shared" si="7"/>
        <v>2.0387888657919201E-4</v>
      </c>
      <c r="J56" s="1">
        <f t="shared" si="8"/>
        <v>2.53319477518016</v>
      </c>
      <c r="K56" s="12"/>
    </row>
    <row r="57" spans="2:11">
      <c r="B57" s="17"/>
      <c r="C57" s="1">
        <v>30.73</v>
      </c>
      <c r="D57" s="1">
        <v>30.59</v>
      </c>
      <c r="E57" s="1">
        <v>18.649999999999999</v>
      </c>
      <c r="F57" s="1">
        <v>18.63</v>
      </c>
      <c r="G57" s="1">
        <f t="shared" si="6"/>
        <v>12.02</v>
      </c>
      <c r="H57" s="1">
        <f t="shared" si="7"/>
        <v>2.40779468870449E-4</v>
      </c>
      <c r="J57" s="1">
        <f t="shared" si="8"/>
        <v>2.99168443945941</v>
      </c>
      <c r="K57" s="12"/>
    </row>
    <row r="58" spans="2:11">
      <c r="B58" s="17" t="s">
        <v>15</v>
      </c>
      <c r="C58" s="1">
        <v>30.67</v>
      </c>
      <c r="D58" s="1">
        <v>30.5</v>
      </c>
      <c r="E58" s="1">
        <v>19.03</v>
      </c>
      <c r="F58" s="1">
        <v>18.98</v>
      </c>
      <c r="G58" s="1">
        <f t="shared" si="6"/>
        <v>11.58</v>
      </c>
      <c r="H58" s="1">
        <f t="shared" si="7"/>
        <v>3.26642469430204E-4</v>
      </c>
      <c r="J58" s="1">
        <f t="shared" si="8"/>
        <v>4.0585320569284997</v>
      </c>
      <c r="K58" s="12" t="s">
        <v>15</v>
      </c>
    </row>
    <row r="59" spans="2:11">
      <c r="B59" s="17"/>
      <c r="C59" s="1">
        <v>30.92</v>
      </c>
      <c r="D59" s="1">
        <v>31.11</v>
      </c>
      <c r="E59" s="1">
        <v>18.989999999999998</v>
      </c>
      <c r="F59" s="1">
        <v>18.95</v>
      </c>
      <c r="G59" s="1">
        <f t="shared" si="6"/>
        <v>12.045</v>
      </c>
      <c r="H59" s="1">
        <f t="shared" si="7"/>
        <v>2.36643021712662E-4</v>
      </c>
      <c r="J59" s="1">
        <f t="shared" si="8"/>
        <v>2.9402890914480002</v>
      </c>
      <c r="K59" s="12"/>
    </row>
    <row r="60" spans="2:11">
      <c r="B60" s="17"/>
      <c r="C60" s="1">
        <v>30.61</v>
      </c>
      <c r="D60" s="1">
        <v>30.92</v>
      </c>
      <c r="E60" s="1">
        <v>18.8</v>
      </c>
      <c r="F60" s="1">
        <v>18.670000000000002</v>
      </c>
      <c r="G60" s="1">
        <f t="shared" si="6"/>
        <v>12.03</v>
      </c>
      <c r="H60" s="1">
        <f t="shared" si="7"/>
        <v>2.3911628359055801E-4</v>
      </c>
      <c r="J60" s="1">
        <f t="shared" si="8"/>
        <v>2.9710193655428898</v>
      </c>
      <c r="K60" s="12"/>
    </row>
    <row r="61" spans="2:11">
      <c r="B61" s="17"/>
      <c r="C61" s="1">
        <v>29.9</v>
      </c>
      <c r="D61" s="1">
        <v>29.7</v>
      </c>
      <c r="E61" s="1">
        <v>19.010000000000002</v>
      </c>
      <c r="F61" s="1">
        <v>18.91</v>
      </c>
      <c r="G61" s="1">
        <f t="shared" si="6"/>
        <v>10.84</v>
      </c>
      <c r="H61" s="1">
        <f t="shared" si="7"/>
        <v>5.4555036038682803E-4</v>
      </c>
      <c r="J61" s="1">
        <f t="shared" si="8"/>
        <v>6.7784621827075302</v>
      </c>
      <c r="K61" s="12"/>
    </row>
    <row r="62" spans="2:11">
      <c r="B62" s="18"/>
      <c r="C62" s="14">
        <v>30.23</v>
      </c>
      <c r="D62" s="14">
        <v>30.49</v>
      </c>
      <c r="E62" s="14">
        <v>18.84</v>
      </c>
      <c r="F62" s="14">
        <v>18.809999999999999</v>
      </c>
      <c r="G62" s="14">
        <f t="shared" si="6"/>
        <v>11.535</v>
      </c>
      <c r="H62" s="14">
        <f t="shared" si="7"/>
        <v>3.3699154135659901E-4</v>
      </c>
      <c r="I62" s="14"/>
      <c r="J62" s="14">
        <f t="shared" si="8"/>
        <v>4.1871192557884704</v>
      </c>
      <c r="K62" s="15"/>
    </row>
  </sheetData>
  <phoneticPr fontId="16" type="noConversion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83EDE-6551-4244-A286-FAB5E4987BD1}">
  <dimension ref="A1:U66"/>
  <sheetViews>
    <sheetView zoomScale="50" zoomScaleNormal="50" workbookViewId="0">
      <selection activeCell="M56" sqref="M56"/>
    </sheetView>
  </sheetViews>
  <sheetFormatPr defaultRowHeight="13.5"/>
  <cols>
    <col min="1" max="2" width="9.06640625" style="117"/>
    <col min="3" max="19" width="19.33203125" style="117" customWidth="1"/>
    <col min="20" max="20" width="15.53125" style="117" customWidth="1"/>
    <col min="21" max="16384" width="9.06640625" style="117"/>
  </cols>
  <sheetData>
    <row r="1" spans="1:21" ht="13.9" thickBot="1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</row>
    <row r="2" spans="1:21">
      <c r="A2" s="134"/>
      <c r="B2" s="135"/>
      <c r="C2" s="136"/>
      <c r="D2" s="136" t="s">
        <v>321</v>
      </c>
      <c r="E2" s="136" t="s">
        <v>322</v>
      </c>
      <c r="F2" s="136" t="s">
        <v>323</v>
      </c>
      <c r="G2" s="136" t="s">
        <v>324</v>
      </c>
      <c r="H2" s="136" t="s">
        <v>325</v>
      </c>
      <c r="I2" s="136" t="s">
        <v>326</v>
      </c>
      <c r="J2" s="137"/>
      <c r="K2" s="134"/>
      <c r="L2" s="135"/>
      <c r="M2" s="136"/>
      <c r="N2" s="136" t="s">
        <v>321</v>
      </c>
      <c r="O2" s="136" t="s">
        <v>322</v>
      </c>
      <c r="P2" s="136" t="s">
        <v>323</v>
      </c>
      <c r="Q2" s="136" t="s">
        <v>324</v>
      </c>
      <c r="R2" s="136" t="s">
        <v>325</v>
      </c>
      <c r="S2" s="136" t="s">
        <v>326</v>
      </c>
      <c r="T2" s="137"/>
      <c r="U2" s="134"/>
    </row>
    <row r="3" spans="1:21">
      <c r="A3" s="134"/>
      <c r="B3" s="121" t="s">
        <v>151</v>
      </c>
      <c r="C3" s="118" t="s">
        <v>242</v>
      </c>
      <c r="D3" s="125">
        <v>1697653.487805</v>
      </c>
      <c r="E3" s="125">
        <v>3550200.1951219998</v>
      </c>
      <c r="F3" s="125">
        <v>3685134.512195</v>
      </c>
      <c r="G3" s="125">
        <v>2126060.3170730001</v>
      </c>
      <c r="H3" s="125">
        <v>3402450.8048780002</v>
      </c>
      <c r="I3" s="125">
        <v>3450354.818182</v>
      </c>
      <c r="J3" s="129"/>
      <c r="K3" s="118"/>
      <c r="L3" s="138" t="s">
        <v>151</v>
      </c>
      <c r="M3" s="123" t="s">
        <v>188</v>
      </c>
      <c r="N3" s="118">
        <v>3224192.8</v>
      </c>
      <c r="O3" s="139">
        <v>4456112.8879310004</v>
      </c>
      <c r="P3" s="118">
        <v>4781137.8</v>
      </c>
      <c r="Q3" s="118">
        <v>3232007.6</v>
      </c>
      <c r="R3" s="118">
        <v>5542099.5999999996</v>
      </c>
      <c r="S3" s="118">
        <v>6405619.9354839996</v>
      </c>
      <c r="T3" s="129"/>
      <c r="U3" s="134"/>
    </row>
    <row r="4" spans="1:21">
      <c r="A4" s="134"/>
      <c r="B4" s="121"/>
      <c r="C4" s="118" t="s">
        <v>154</v>
      </c>
      <c r="D4" s="118">
        <v>3839688.714286</v>
      </c>
      <c r="E4" s="118">
        <v>3950302</v>
      </c>
      <c r="F4" s="118">
        <v>3870136.8571429998</v>
      </c>
      <c r="G4" s="118">
        <v>4176382.5714289998</v>
      </c>
      <c r="H4" s="118">
        <v>4176771.285714</v>
      </c>
      <c r="I4" s="118">
        <v>4094105.4285710002</v>
      </c>
      <c r="J4" s="129"/>
      <c r="K4" s="118"/>
      <c r="L4" s="138"/>
      <c r="M4" s="123" t="s">
        <v>155</v>
      </c>
      <c r="N4" s="139">
        <v>3245646.8076920002</v>
      </c>
      <c r="O4" s="122">
        <v>2694432.285714</v>
      </c>
      <c r="P4" s="139">
        <v>2717651.5</v>
      </c>
      <c r="Q4" s="139">
        <v>4753839.8</v>
      </c>
      <c r="R4" s="139">
        <v>4751063.2363639995</v>
      </c>
      <c r="S4" s="139">
        <v>4546382</v>
      </c>
      <c r="T4" s="129"/>
      <c r="U4" s="134"/>
    </row>
    <row r="5" spans="1:21">
      <c r="A5" s="134"/>
      <c r="B5" s="121"/>
      <c r="C5" s="118" t="s">
        <v>246</v>
      </c>
      <c r="D5" s="118">
        <f>D3/D4</f>
        <v>0.44213310352182628</v>
      </c>
      <c r="E5" s="118">
        <f t="shared" ref="E5:I5" si="0">E3/E4</f>
        <v>0.89871614755580709</v>
      </c>
      <c r="F5" s="118">
        <f t="shared" si="0"/>
        <v>0.95219746696901786</v>
      </c>
      <c r="G5" s="118">
        <f t="shared" si="0"/>
        <v>0.50906742395142768</v>
      </c>
      <c r="H5" s="118">
        <f t="shared" si="0"/>
        <v>0.81461266900477813</v>
      </c>
      <c r="I5" s="118">
        <f t="shared" si="0"/>
        <v>0.84276159429199315</v>
      </c>
      <c r="J5" s="129"/>
      <c r="K5" s="118"/>
      <c r="L5" s="138"/>
      <c r="M5" s="123" t="s">
        <v>247</v>
      </c>
      <c r="N5" s="118">
        <f t="shared" ref="N5:S5" si="1">N3/N4</f>
        <v>0.99338991302406798</v>
      </c>
      <c r="O5" s="118">
        <f t="shared" si="1"/>
        <v>1.6538225553329025</v>
      </c>
      <c r="P5" s="118">
        <f t="shared" si="1"/>
        <v>1.7592902548395186</v>
      </c>
      <c r="Q5" s="118">
        <f t="shared" si="1"/>
        <v>0.67987305756496053</v>
      </c>
      <c r="R5" s="118">
        <f t="shared" si="1"/>
        <v>1.1664967027972841</v>
      </c>
      <c r="S5" s="118">
        <f t="shared" si="1"/>
        <v>1.4089489038721339</v>
      </c>
      <c r="T5" s="129"/>
      <c r="U5" s="134"/>
    </row>
    <row r="6" spans="1:21">
      <c r="A6" s="134"/>
      <c r="B6" s="121"/>
      <c r="C6" s="118"/>
      <c r="D6" s="118"/>
      <c r="E6" s="118"/>
      <c r="F6" s="118"/>
      <c r="G6" s="118"/>
      <c r="H6" s="118"/>
      <c r="I6" s="118"/>
      <c r="J6" s="129"/>
      <c r="K6" s="118"/>
      <c r="L6" s="121"/>
      <c r="M6" s="118"/>
      <c r="N6" s="118"/>
      <c r="O6" s="118"/>
      <c r="P6" s="118"/>
      <c r="Q6" s="118"/>
      <c r="R6" s="118"/>
      <c r="S6" s="118"/>
      <c r="T6" s="129"/>
      <c r="U6" s="134"/>
    </row>
    <row r="7" spans="1:21" ht="13.9" customHeight="1">
      <c r="A7" s="134"/>
      <c r="B7" s="121" t="s">
        <v>307</v>
      </c>
      <c r="C7" s="118" t="s">
        <v>242</v>
      </c>
      <c r="D7" s="139">
        <v>1159981.9333329999</v>
      </c>
      <c r="E7" s="139">
        <v>2830013.733333</v>
      </c>
      <c r="F7" s="139">
        <v>2569756.3333330001</v>
      </c>
      <c r="G7" s="139">
        <v>1108174.2727270001</v>
      </c>
      <c r="H7" s="139">
        <v>2763540.5454549999</v>
      </c>
      <c r="I7" s="139">
        <v>2782841.8571429998</v>
      </c>
      <c r="J7" s="129"/>
      <c r="K7" s="118"/>
      <c r="L7" s="138" t="s">
        <v>158</v>
      </c>
      <c r="M7" s="123" t="s">
        <v>188</v>
      </c>
      <c r="N7" s="122">
        <v>2346486.1320750001</v>
      </c>
      <c r="O7" s="122">
        <v>4276543.5849059997</v>
      </c>
      <c r="P7" s="122">
        <v>4562328.0943400003</v>
      </c>
      <c r="Q7" s="122">
        <v>2127483.660377</v>
      </c>
      <c r="R7" s="122">
        <v>5880537.603774</v>
      </c>
      <c r="S7" s="122">
        <v>6908997.5</v>
      </c>
      <c r="T7" s="129"/>
      <c r="U7" s="134"/>
    </row>
    <row r="8" spans="1:21">
      <c r="A8" s="134"/>
      <c r="B8" s="121"/>
      <c r="C8" s="118" t="s">
        <v>154</v>
      </c>
      <c r="D8" s="125">
        <v>3248430.5531910001</v>
      </c>
      <c r="E8" s="125">
        <v>2016579.6666669999</v>
      </c>
      <c r="F8" s="125">
        <v>2007463.9512199999</v>
      </c>
      <c r="G8" s="125">
        <v>2904676</v>
      </c>
      <c r="H8" s="125">
        <v>2759776.8780490002</v>
      </c>
      <c r="I8" s="125">
        <v>3093983.0851059998</v>
      </c>
      <c r="J8" s="129"/>
      <c r="K8" s="118"/>
      <c r="L8" s="138"/>
      <c r="M8" s="123" t="s">
        <v>155</v>
      </c>
      <c r="N8" s="125">
        <v>3210930.733333</v>
      </c>
      <c r="O8" s="122">
        <v>2181070.392157</v>
      </c>
      <c r="P8" s="125">
        <v>3240010.5172410002</v>
      </c>
      <c r="Q8" s="125">
        <v>3977347.724138</v>
      </c>
      <c r="R8" s="125">
        <v>3295219.25</v>
      </c>
      <c r="S8" s="125">
        <v>3545718.9333330002</v>
      </c>
      <c r="T8" s="129"/>
      <c r="U8" s="134"/>
    </row>
    <row r="9" spans="1:21" ht="13.9" customHeight="1">
      <c r="A9" s="134"/>
      <c r="B9" s="121"/>
      <c r="C9" s="118" t="s">
        <v>246</v>
      </c>
      <c r="D9" s="118">
        <f>D7/D8</f>
        <v>0.35708995908609648</v>
      </c>
      <c r="E9" s="118">
        <f t="shared" ref="E9:I9" si="2">E7/E8</f>
        <v>1.4033731372539537</v>
      </c>
      <c r="F9" s="118">
        <f t="shared" si="2"/>
        <v>1.2801008614731424</v>
      </c>
      <c r="G9" s="118">
        <f t="shared" si="2"/>
        <v>0.38151390128434293</v>
      </c>
      <c r="H9" s="118">
        <f t="shared" si="2"/>
        <v>1.0013637578588093</v>
      </c>
      <c r="I9" s="118">
        <f t="shared" si="2"/>
        <v>0.89943667453749498</v>
      </c>
      <c r="J9" s="129"/>
      <c r="K9" s="118"/>
      <c r="L9" s="138"/>
      <c r="M9" s="123" t="s">
        <v>247</v>
      </c>
      <c r="N9" s="118">
        <f>N7/N8</f>
        <v>0.73078067605628727</v>
      </c>
      <c r="O9" s="118">
        <f>O7/O8</f>
        <v>1.9607544993890142</v>
      </c>
      <c r="P9" s="118">
        <f t="shared" ref="P9:S9" si="3">P7/P8</f>
        <v>1.4081213841938411</v>
      </c>
      <c r="Q9" s="118">
        <f t="shared" si="3"/>
        <v>0.53490009120036996</v>
      </c>
      <c r="R9" s="118">
        <f t="shared" si="3"/>
        <v>1.7845664150493172</v>
      </c>
      <c r="S9" s="118">
        <f t="shared" si="3"/>
        <v>1.9485462976349044</v>
      </c>
      <c r="T9" s="129"/>
      <c r="U9" s="134"/>
    </row>
    <row r="10" spans="1:21">
      <c r="A10" s="134"/>
      <c r="B10" s="121"/>
      <c r="C10" s="140"/>
      <c r="D10" s="141"/>
      <c r="E10" s="141"/>
      <c r="F10" s="141"/>
      <c r="G10" s="141"/>
      <c r="H10" s="141"/>
      <c r="I10" s="141"/>
      <c r="J10" s="129"/>
      <c r="K10" s="118"/>
      <c r="L10" s="121"/>
      <c r="M10" s="118"/>
      <c r="N10" s="118"/>
      <c r="O10" s="118"/>
      <c r="P10" s="118"/>
      <c r="Q10" s="118"/>
      <c r="R10" s="118"/>
      <c r="S10" s="118"/>
      <c r="T10" s="129"/>
      <c r="U10" s="134"/>
    </row>
    <row r="11" spans="1:21">
      <c r="A11" s="134"/>
      <c r="B11" s="121" t="s">
        <v>310</v>
      </c>
      <c r="C11" s="118" t="s">
        <v>242</v>
      </c>
      <c r="D11" s="125">
        <v>1729744.8947370001</v>
      </c>
      <c r="E11" s="125">
        <v>3684011.3157890001</v>
      </c>
      <c r="F11" s="125">
        <v>3500450.5789470002</v>
      </c>
      <c r="G11" s="125">
        <v>1613878.9473679999</v>
      </c>
      <c r="H11" s="125">
        <v>3209420.9473680002</v>
      </c>
      <c r="I11" s="125">
        <v>4004739.6666669999</v>
      </c>
      <c r="J11" s="129"/>
      <c r="K11" s="118"/>
      <c r="L11" s="138" t="s">
        <v>310</v>
      </c>
      <c r="M11" s="123" t="s">
        <v>188</v>
      </c>
      <c r="N11" s="139">
        <v>3015981.410714</v>
      </c>
      <c r="O11" s="139">
        <v>3951363.3928570002</v>
      </c>
      <c r="P11" s="139">
        <v>3583508.714286</v>
      </c>
      <c r="Q11" s="139">
        <v>2392072.0943399998</v>
      </c>
      <c r="R11" s="139">
        <v>4176327.3839289998</v>
      </c>
      <c r="S11" s="139">
        <v>5294991.1517859995</v>
      </c>
      <c r="T11" s="129"/>
      <c r="U11" s="134"/>
    </row>
    <row r="12" spans="1:21">
      <c r="A12" s="134"/>
      <c r="B12" s="121"/>
      <c r="C12" s="118" t="s">
        <v>154</v>
      </c>
      <c r="D12" s="139">
        <v>4029319.8139530001</v>
      </c>
      <c r="E12" s="139">
        <v>3335820</v>
      </c>
      <c r="F12" s="139">
        <v>3496780.512195</v>
      </c>
      <c r="G12" s="139">
        <v>3492527.1351350001</v>
      </c>
      <c r="H12" s="139">
        <v>2942058.3333330001</v>
      </c>
      <c r="I12" s="125">
        <v>4149980.6046509999</v>
      </c>
      <c r="J12" s="129"/>
      <c r="K12" s="118"/>
      <c r="L12" s="138"/>
      <c r="M12" s="123" t="s">
        <v>155</v>
      </c>
      <c r="N12" s="125">
        <v>3245646.8076920002</v>
      </c>
      <c r="O12" s="122">
        <v>2275285.6909090001</v>
      </c>
      <c r="P12" s="122">
        <v>2717651.5</v>
      </c>
      <c r="Q12" s="125">
        <v>4433388.5272730002</v>
      </c>
      <c r="R12" s="125">
        <v>4751063.2363639995</v>
      </c>
      <c r="S12" s="125">
        <v>4546382</v>
      </c>
      <c r="T12" s="129"/>
      <c r="U12" s="134"/>
    </row>
    <row r="13" spans="1:21">
      <c r="A13" s="134"/>
      <c r="B13" s="121"/>
      <c r="C13" s="118" t="s">
        <v>246</v>
      </c>
      <c r="D13" s="118">
        <f>D11/D12</f>
        <v>0.42928955124066426</v>
      </c>
      <c r="E13" s="118">
        <f t="shared" ref="E13:I13" si="4">E11/E12</f>
        <v>1.1043795276091037</v>
      </c>
      <c r="F13" s="118">
        <f t="shared" si="4"/>
        <v>1.0010495559384414</v>
      </c>
      <c r="G13" s="118">
        <f t="shared" si="4"/>
        <v>0.46209489144187194</v>
      </c>
      <c r="H13" s="118">
        <f t="shared" si="4"/>
        <v>1.0908760411055856</v>
      </c>
      <c r="I13" s="118">
        <f t="shared" si="4"/>
        <v>0.96500202005252156</v>
      </c>
      <c r="J13" s="129"/>
      <c r="K13" s="118"/>
      <c r="L13" s="138"/>
      <c r="M13" s="123" t="s">
        <v>247</v>
      </c>
      <c r="N13" s="118">
        <f>N11/N12</f>
        <v>0.92923894354933934</v>
      </c>
      <c r="O13" s="118">
        <f>O11/O12</f>
        <v>1.736644944696325</v>
      </c>
      <c r="P13" s="118">
        <f>P11/P12</f>
        <v>1.3186049477962867</v>
      </c>
      <c r="Q13" s="118">
        <f t="shared" ref="Q13:S13" si="5">Q11/Q12</f>
        <v>0.53955841668841409</v>
      </c>
      <c r="R13" s="118">
        <f t="shared" si="5"/>
        <v>0.8790300562543456</v>
      </c>
      <c r="S13" s="118">
        <f t="shared" si="5"/>
        <v>1.1646604160816225</v>
      </c>
      <c r="T13" s="129"/>
      <c r="U13" s="134"/>
    </row>
    <row r="14" spans="1:21">
      <c r="A14" s="134"/>
      <c r="B14" s="121"/>
      <c r="C14" s="123" t="s">
        <v>3</v>
      </c>
      <c r="D14" s="118">
        <f>AVERAGE(D5,D9,D13)</f>
        <v>0.40950420461619563</v>
      </c>
      <c r="E14" s="125"/>
      <c r="F14" s="125"/>
      <c r="G14" s="125"/>
      <c r="H14" s="125"/>
      <c r="I14" s="125"/>
      <c r="J14" s="142"/>
      <c r="K14" s="118"/>
      <c r="L14" s="121"/>
      <c r="M14" s="123" t="s">
        <v>3</v>
      </c>
      <c r="N14" s="118">
        <f>AVERAGE(N5,N9,N13)</f>
        <v>0.88446984420989816</v>
      </c>
      <c r="O14" s="125"/>
      <c r="P14" s="125"/>
      <c r="Q14" s="125"/>
      <c r="R14" s="125"/>
      <c r="S14" s="125"/>
      <c r="T14" s="142"/>
      <c r="U14" s="134"/>
    </row>
    <row r="15" spans="1:21">
      <c r="A15" s="134"/>
      <c r="B15" s="121"/>
      <c r="C15" s="134"/>
      <c r="D15" s="118"/>
      <c r="E15" s="118"/>
      <c r="F15" s="118"/>
      <c r="G15" s="118"/>
      <c r="H15" s="118"/>
      <c r="I15" s="118"/>
      <c r="J15" s="129"/>
      <c r="K15" s="118"/>
      <c r="L15" s="121"/>
      <c r="M15" s="118"/>
      <c r="N15" s="118"/>
      <c r="O15" s="118"/>
      <c r="P15" s="118"/>
      <c r="Q15" s="118"/>
      <c r="R15" s="118"/>
      <c r="S15" s="118"/>
      <c r="T15" s="129"/>
      <c r="U15" s="134"/>
    </row>
    <row r="16" spans="1:21">
      <c r="A16" s="134"/>
      <c r="B16" s="121"/>
      <c r="C16" s="118"/>
      <c r="D16" s="134" t="s">
        <v>321</v>
      </c>
      <c r="E16" s="134" t="s">
        <v>322</v>
      </c>
      <c r="F16" s="134" t="s">
        <v>323</v>
      </c>
      <c r="G16" s="134" t="s">
        <v>324</v>
      </c>
      <c r="H16" s="134" t="s">
        <v>325</v>
      </c>
      <c r="I16" s="134" t="s">
        <v>326</v>
      </c>
      <c r="J16" s="129"/>
      <c r="K16" s="118"/>
      <c r="L16" s="143"/>
      <c r="M16" s="134"/>
      <c r="N16" s="134"/>
      <c r="O16" s="125"/>
      <c r="P16" s="125"/>
      <c r="Q16" s="125"/>
      <c r="R16" s="125"/>
      <c r="S16" s="125"/>
      <c r="T16" s="129"/>
      <c r="U16" s="134"/>
    </row>
    <row r="17" spans="1:21">
      <c r="A17" s="134"/>
      <c r="B17" s="121" t="s">
        <v>242</v>
      </c>
      <c r="C17" s="118" t="s">
        <v>305</v>
      </c>
      <c r="D17" s="118">
        <f>D5/$D$14</f>
        <v>1.0796790326883501</v>
      </c>
      <c r="E17" s="118">
        <f t="shared" ref="E17:I17" si="6">E5/$D$14</f>
        <v>2.1946444930843172</v>
      </c>
      <c r="F17" s="118">
        <f t="shared" si="6"/>
        <v>2.3252446647317258</v>
      </c>
      <c r="G17" s="118">
        <f t="shared" si="6"/>
        <v>1.2431311283569038</v>
      </c>
      <c r="H17" s="118">
        <f t="shared" si="6"/>
        <v>1.9892657018461313</v>
      </c>
      <c r="I17" s="118">
        <f t="shared" si="6"/>
        <v>2.0580047403465964</v>
      </c>
      <c r="J17" s="129"/>
      <c r="K17" s="118"/>
      <c r="L17" s="121"/>
      <c r="M17" s="118"/>
      <c r="N17" s="134" t="s">
        <v>321</v>
      </c>
      <c r="O17" s="134" t="s">
        <v>322</v>
      </c>
      <c r="P17" s="134" t="s">
        <v>323</v>
      </c>
      <c r="Q17" s="134" t="s">
        <v>324</v>
      </c>
      <c r="R17" s="134" t="s">
        <v>325</v>
      </c>
      <c r="S17" s="134" t="s">
        <v>326</v>
      </c>
      <c r="T17" s="144"/>
      <c r="U17" s="134"/>
    </row>
    <row r="18" spans="1:21">
      <c r="A18" s="134"/>
      <c r="B18" s="121"/>
      <c r="C18" s="118"/>
      <c r="D18" s="118">
        <f>D9/$D$14</f>
        <v>0.87200559862572358</v>
      </c>
      <c r="E18" s="118">
        <f>E9/$D$14</f>
        <v>3.4270054408092179</v>
      </c>
      <c r="F18" s="118">
        <f>F9/$D$14</f>
        <v>3.1259773331824667</v>
      </c>
      <c r="G18" s="118">
        <f t="shared" ref="G18" si="7">G9/$D$14</f>
        <v>0.93164831272468529</v>
      </c>
      <c r="H18" s="118">
        <f>H9/$D$14</f>
        <v>2.4453076343802844</v>
      </c>
      <c r="I18" s="118">
        <f>I9/$D$14</f>
        <v>2.1964040036670305</v>
      </c>
      <c r="J18" s="129"/>
      <c r="K18" s="118"/>
      <c r="L18" s="121" t="s">
        <v>327</v>
      </c>
      <c r="M18" s="118" t="s">
        <v>305</v>
      </c>
      <c r="N18" s="118">
        <f>N5/$N$14</f>
        <v>1.1231472949894281</v>
      </c>
      <c r="O18" s="118">
        <f>O5/$N$14</f>
        <v>1.869846175264767</v>
      </c>
      <c r="P18" s="118">
        <f t="shared" ref="P18:S18" si="8">P5/$N$14</f>
        <v>1.9890901497168649</v>
      </c>
      <c r="Q18" s="118">
        <f t="shared" si="8"/>
        <v>0.76867861806220761</v>
      </c>
      <c r="R18" s="118">
        <f t="shared" si="8"/>
        <v>1.3188654315731048</v>
      </c>
      <c r="S18" s="118">
        <f t="shared" si="8"/>
        <v>1.5929869323365748</v>
      </c>
      <c r="T18" s="145"/>
      <c r="U18" s="134"/>
    </row>
    <row r="19" spans="1:21">
      <c r="A19" s="134"/>
      <c r="B19" s="121"/>
      <c r="C19" s="118"/>
      <c r="D19" s="118">
        <f>D13/$D$14</f>
        <v>1.0483153686859266</v>
      </c>
      <c r="E19" s="118">
        <f t="shared" ref="E19" si="9">E13/$D$14</f>
        <v>2.6968698127145583</v>
      </c>
      <c r="F19" s="118">
        <f>F13/$D$14</f>
        <v>2.4445403604015903</v>
      </c>
      <c r="G19" s="118">
        <f>G13/$D$14</f>
        <v>1.1284252670249539</v>
      </c>
      <c r="H19" s="118">
        <f>H13/$D$14</f>
        <v>2.6638946042764076</v>
      </c>
      <c r="I19" s="118">
        <f>I13/$D$14</f>
        <v>2.3565130935760759</v>
      </c>
      <c r="J19" s="129"/>
      <c r="K19" s="118"/>
      <c r="L19" s="121"/>
      <c r="M19" s="118"/>
      <c r="N19" s="118">
        <f>N9/$N$14</f>
        <v>0.82623583024370684</v>
      </c>
      <c r="O19" s="118">
        <f>O9/$N$14</f>
        <v>2.216869814414721</v>
      </c>
      <c r="P19" s="118">
        <f t="shared" ref="P19:S19" si="10">P9/$N$14</f>
        <v>1.5920513213785414</v>
      </c>
      <c r="Q19" s="118">
        <f t="shared" si="10"/>
        <v>0.60476916731762542</v>
      </c>
      <c r="R19" s="118">
        <f t="shared" si="10"/>
        <v>2.0176679021131356</v>
      </c>
      <c r="S19" s="118">
        <f t="shared" si="10"/>
        <v>2.2030669676200794</v>
      </c>
      <c r="T19" s="146"/>
      <c r="U19" s="134"/>
    </row>
    <row r="20" spans="1:21" ht="13.9" thickBot="1">
      <c r="A20" s="134"/>
      <c r="B20" s="130"/>
      <c r="C20" s="131"/>
      <c r="D20" s="131"/>
      <c r="E20" s="131"/>
      <c r="F20" s="131"/>
      <c r="G20" s="131"/>
      <c r="H20" s="131"/>
      <c r="I20" s="131"/>
      <c r="J20" s="132"/>
      <c r="K20" s="118"/>
      <c r="L20" s="121"/>
      <c r="M20" s="118"/>
      <c r="N20" s="118">
        <f>N13/$N$14</f>
        <v>1.0506168747668652</v>
      </c>
      <c r="O20" s="118">
        <f>O13/$N$14</f>
        <v>1.9634868911191423</v>
      </c>
      <c r="P20" s="118">
        <f t="shared" ref="P20" si="11">P13/$N$14</f>
        <v>1.4908421767326661</v>
      </c>
      <c r="Q20" s="118">
        <f>Q13/$N$14</f>
        <v>0.61003596699263907</v>
      </c>
      <c r="R20" s="118">
        <f>R13/$N$14</f>
        <v>0.993849662607308</v>
      </c>
      <c r="S20" s="118">
        <f>S13/$N$14</f>
        <v>1.316789287623503</v>
      </c>
      <c r="T20" s="129"/>
      <c r="U20" s="134"/>
    </row>
    <row r="21" spans="1:21" ht="13.9" thickBot="1">
      <c r="A21" s="134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30"/>
      <c r="M21" s="131"/>
      <c r="N21" s="131"/>
      <c r="O21" s="131"/>
      <c r="P21" s="131"/>
      <c r="Q21" s="131"/>
      <c r="R21" s="131"/>
      <c r="S21" s="131"/>
      <c r="T21" s="132"/>
      <c r="U21" s="134"/>
    </row>
    <row r="22" spans="1:21">
      <c r="A22" s="134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34"/>
    </row>
    <row r="23" spans="1:21">
      <c r="A23" s="134"/>
      <c r="B23" s="118"/>
      <c r="C23" s="118"/>
      <c r="D23" s="134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34"/>
    </row>
    <row r="24" spans="1:21" ht="13.9" thickBot="1">
      <c r="A24" s="134"/>
      <c r="B24" s="118"/>
      <c r="C24" s="118"/>
      <c r="J24" s="118"/>
      <c r="K24" s="118"/>
      <c r="L24" s="118"/>
      <c r="M24" s="118"/>
      <c r="T24" s="118"/>
      <c r="U24" s="134"/>
    </row>
    <row r="25" spans="1:21">
      <c r="A25" s="134"/>
      <c r="B25" s="147"/>
      <c r="C25" s="148"/>
      <c r="D25" s="148"/>
      <c r="E25" s="148"/>
      <c r="F25" s="148"/>
      <c r="G25" s="148"/>
      <c r="H25" s="148"/>
      <c r="I25" s="148"/>
      <c r="J25" s="149"/>
      <c r="K25" s="118"/>
      <c r="L25" s="147"/>
      <c r="M25" s="148"/>
      <c r="N25" s="148"/>
      <c r="O25" s="148"/>
      <c r="P25" s="148"/>
      <c r="Q25" s="148"/>
      <c r="R25" s="148"/>
      <c r="S25" s="148"/>
      <c r="T25" s="149"/>
      <c r="U25" s="134"/>
    </row>
    <row r="26" spans="1:21">
      <c r="A26" s="134"/>
      <c r="B26" s="121"/>
      <c r="C26" s="118"/>
      <c r="D26" s="134" t="s">
        <v>321</v>
      </c>
      <c r="E26" s="134" t="s">
        <v>322</v>
      </c>
      <c r="F26" s="134" t="s">
        <v>323</v>
      </c>
      <c r="G26" s="134" t="s">
        <v>324</v>
      </c>
      <c r="H26" s="134" t="s">
        <v>325</v>
      </c>
      <c r="I26" s="134" t="s">
        <v>326</v>
      </c>
      <c r="J26" s="129"/>
      <c r="K26" s="118"/>
      <c r="L26" s="138"/>
      <c r="M26" s="123"/>
      <c r="N26" s="118" t="s">
        <v>321</v>
      </c>
      <c r="O26" s="118" t="s">
        <v>322</v>
      </c>
      <c r="P26" s="118" t="s">
        <v>323</v>
      </c>
      <c r="Q26" s="118" t="s">
        <v>324</v>
      </c>
      <c r="R26" s="118" t="s">
        <v>325</v>
      </c>
      <c r="S26" s="118" t="s">
        <v>326</v>
      </c>
      <c r="T26" s="129"/>
      <c r="U26" s="134"/>
    </row>
    <row r="27" spans="1:21">
      <c r="A27" s="134"/>
      <c r="B27" s="138" t="s">
        <v>151</v>
      </c>
      <c r="C27" s="123" t="s">
        <v>328</v>
      </c>
      <c r="D27" s="125">
        <v>1730418.465116</v>
      </c>
      <c r="E27" s="125">
        <v>2940736.9069770002</v>
      </c>
      <c r="F27" s="125">
        <v>2885770.8604649999</v>
      </c>
      <c r="G27" s="139">
        <v>1007454.666667</v>
      </c>
      <c r="H27" s="125">
        <v>2570520.6046509999</v>
      </c>
      <c r="I27" s="125">
        <v>3112406.59375</v>
      </c>
      <c r="J27" s="129"/>
      <c r="K27" s="118"/>
      <c r="L27" s="138" t="s">
        <v>151</v>
      </c>
      <c r="M27" s="123" t="s">
        <v>248</v>
      </c>
      <c r="N27" s="125">
        <v>1937598.1891890001</v>
      </c>
      <c r="O27" s="125">
        <v>3063904.5405410002</v>
      </c>
      <c r="P27" s="125">
        <v>3125361</v>
      </c>
      <c r="Q27" s="125">
        <v>1609768.1081079999</v>
      </c>
      <c r="R27" s="125">
        <v>2508659.2790700002</v>
      </c>
      <c r="S27" s="125">
        <v>3332063.3488369999</v>
      </c>
      <c r="T27" s="129"/>
      <c r="U27" s="134"/>
    </row>
    <row r="28" spans="1:21">
      <c r="A28" s="134"/>
      <c r="B28" s="138"/>
      <c r="C28" s="123" t="s">
        <v>162</v>
      </c>
      <c r="D28" s="125">
        <v>3160589.0816330002</v>
      </c>
      <c r="E28" s="125">
        <v>2800337.8297870001</v>
      </c>
      <c r="F28" s="125">
        <v>2185146.931818</v>
      </c>
      <c r="G28" s="139">
        <v>2882405.7272729999</v>
      </c>
      <c r="H28" s="125">
        <v>2439545.0212770002</v>
      </c>
      <c r="I28" s="125">
        <v>2589347.9387759999</v>
      </c>
      <c r="J28" s="129"/>
      <c r="K28" s="118"/>
      <c r="L28" s="138"/>
      <c r="M28" s="123" t="s">
        <v>163</v>
      </c>
      <c r="N28" s="125">
        <v>2935993.9512200002</v>
      </c>
      <c r="O28" s="139">
        <v>2430528.8536589998</v>
      </c>
      <c r="P28" s="125">
        <v>3078963.7560979999</v>
      </c>
      <c r="Q28" s="125">
        <v>3499694.0975609999</v>
      </c>
      <c r="R28" s="139">
        <v>3063303.5581399999</v>
      </c>
      <c r="S28" s="139">
        <v>2337664.0930229998</v>
      </c>
      <c r="T28" s="129"/>
      <c r="U28" s="134"/>
    </row>
    <row r="29" spans="1:21">
      <c r="A29" s="134"/>
      <c r="B29" s="138"/>
      <c r="C29" s="123" t="s">
        <v>249</v>
      </c>
      <c r="D29" s="118">
        <f>D27/D28</f>
        <v>0.54749871635383063</v>
      </c>
      <c r="E29" s="118">
        <f t="shared" ref="E29:I29" si="12">E27/E28</f>
        <v>1.0501364784264902</v>
      </c>
      <c r="F29" s="118">
        <f t="shared" si="12"/>
        <v>1.3206301225996251</v>
      </c>
      <c r="G29" s="118">
        <f>G27/G28</f>
        <v>0.3495186875097343</v>
      </c>
      <c r="H29" s="118">
        <f t="shared" si="12"/>
        <v>1.0536885288984907</v>
      </c>
      <c r="I29" s="118">
        <f t="shared" si="12"/>
        <v>1.2020040053872609</v>
      </c>
      <c r="J29" s="129"/>
      <c r="K29" s="118"/>
      <c r="L29" s="138"/>
      <c r="M29" s="123" t="s">
        <v>250</v>
      </c>
      <c r="N29" s="118">
        <f t="shared" ref="N29:S29" si="13">N27/N28</f>
        <v>0.65994624695458437</v>
      </c>
      <c r="O29" s="118">
        <f t="shared" si="13"/>
        <v>1.2605917168720278</v>
      </c>
      <c r="P29" s="118">
        <f t="shared" si="13"/>
        <v>1.0150691101219067</v>
      </c>
      <c r="Q29" s="118">
        <f t="shared" si="13"/>
        <v>0.45997394721723717</v>
      </c>
      <c r="R29" s="118">
        <f t="shared" si="13"/>
        <v>0.8189391718636031</v>
      </c>
      <c r="S29" s="118">
        <f t="shared" si="13"/>
        <v>1.4253815844551352</v>
      </c>
      <c r="T29" s="129"/>
      <c r="U29" s="134"/>
    </row>
    <row r="30" spans="1:21">
      <c r="A30" s="134"/>
      <c r="B30" s="121"/>
      <c r="C30" s="118"/>
      <c r="D30" s="118"/>
      <c r="E30" s="118"/>
      <c r="F30" s="118"/>
      <c r="G30" s="118"/>
      <c r="H30" s="118"/>
      <c r="I30" s="118"/>
      <c r="J30" s="129"/>
      <c r="K30" s="118"/>
      <c r="L30" s="121"/>
      <c r="M30" s="118"/>
      <c r="N30" s="118"/>
      <c r="O30" s="118"/>
      <c r="P30" s="118"/>
      <c r="Q30" s="118"/>
      <c r="R30" s="118"/>
      <c r="S30" s="118"/>
      <c r="T30" s="129"/>
      <c r="U30" s="134"/>
    </row>
    <row r="31" spans="1:21">
      <c r="A31" s="134"/>
      <c r="B31" s="138" t="s">
        <v>307</v>
      </c>
      <c r="C31" s="123" t="s">
        <v>187</v>
      </c>
      <c r="D31" s="125">
        <v>1085688.1538460001</v>
      </c>
      <c r="E31" s="122">
        <v>1882666.769231</v>
      </c>
      <c r="F31" s="125">
        <v>1417034.6153849999</v>
      </c>
      <c r="G31" s="125">
        <v>877105.92105300003</v>
      </c>
      <c r="H31" s="125">
        <v>908581.33333299996</v>
      </c>
      <c r="I31" s="125">
        <v>2216034.461538</v>
      </c>
      <c r="J31" s="129"/>
      <c r="K31" s="118"/>
      <c r="L31" s="138" t="s">
        <v>307</v>
      </c>
      <c r="M31" s="123" t="s">
        <v>248</v>
      </c>
      <c r="N31" s="125">
        <v>2101476.8461540001</v>
      </c>
      <c r="O31" s="125">
        <v>2412186</v>
      </c>
      <c r="P31" s="125">
        <v>2670893.8461540001</v>
      </c>
      <c r="Q31" s="125">
        <v>1304796.0769229999</v>
      </c>
      <c r="R31" s="125">
        <v>2335421.9230769998</v>
      </c>
      <c r="S31" s="125">
        <v>2275960.538462</v>
      </c>
      <c r="T31" s="129"/>
      <c r="U31" s="134"/>
    </row>
    <row r="32" spans="1:21">
      <c r="A32" s="134"/>
      <c r="B32" s="138"/>
      <c r="C32" s="123" t="s">
        <v>162</v>
      </c>
      <c r="D32" s="125">
        <v>2636895.627907</v>
      </c>
      <c r="E32" s="122">
        <v>1636229.341463</v>
      </c>
      <c r="F32" s="125">
        <v>2733305.7906980002</v>
      </c>
      <c r="G32" s="125">
        <v>2830595.2439020001</v>
      </c>
      <c r="H32" s="139">
        <v>1154523.107143</v>
      </c>
      <c r="I32" s="125">
        <v>2881097</v>
      </c>
      <c r="J32" s="129"/>
      <c r="K32" s="118"/>
      <c r="L32" s="138"/>
      <c r="M32" s="123" t="s">
        <v>163</v>
      </c>
      <c r="N32" s="125">
        <v>3243251.8571429998</v>
      </c>
      <c r="O32" s="125">
        <v>1863265.578947</v>
      </c>
      <c r="P32" s="125">
        <v>3200662.25</v>
      </c>
      <c r="Q32" s="125">
        <v>2388458.9024390001</v>
      </c>
      <c r="R32" s="125">
        <v>2347369.9285710002</v>
      </c>
      <c r="S32" s="125">
        <v>2313064</v>
      </c>
      <c r="T32" s="129"/>
      <c r="U32" s="134"/>
    </row>
    <row r="33" spans="1:21">
      <c r="A33" s="134"/>
      <c r="B33" s="138"/>
      <c r="C33" s="123" t="s">
        <v>249</v>
      </c>
      <c r="D33" s="118">
        <f>D31/D32</f>
        <v>0.41172966512434556</v>
      </c>
      <c r="E33" s="118">
        <f>E31/E32</f>
        <v>1.1506130109778212</v>
      </c>
      <c r="F33" s="118">
        <f t="shared" ref="F33:I33" si="14">F31/F32</f>
        <v>0.51843252233520998</v>
      </c>
      <c r="G33" s="118">
        <f t="shared" si="14"/>
        <v>0.30986624560419379</v>
      </c>
      <c r="H33" s="118">
        <f t="shared" si="14"/>
        <v>0.7869754426841995</v>
      </c>
      <c r="I33" s="118">
        <f t="shared" si="14"/>
        <v>0.76916343376776275</v>
      </c>
      <c r="J33" s="129"/>
      <c r="K33" s="118"/>
      <c r="L33" s="138"/>
      <c r="M33" s="123" t="s">
        <v>250</v>
      </c>
      <c r="N33" s="118">
        <f t="shared" ref="N33:S33" si="15">N31/N32</f>
        <v>0.64795363996344213</v>
      </c>
      <c r="O33" s="118">
        <f t="shared" si="15"/>
        <v>1.2946012781297742</v>
      </c>
      <c r="P33" s="118">
        <f t="shared" si="15"/>
        <v>0.83448162834238448</v>
      </c>
      <c r="Q33" s="118">
        <f t="shared" si="15"/>
        <v>0.54629203608678112</v>
      </c>
      <c r="R33" s="118">
        <f t="shared" si="15"/>
        <v>0.99491004577140774</v>
      </c>
      <c r="S33" s="118">
        <f t="shared" si="15"/>
        <v>0.98395917210332273</v>
      </c>
      <c r="T33" s="129"/>
      <c r="U33" s="134"/>
    </row>
    <row r="34" spans="1:21">
      <c r="A34" s="134"/>
      <c r="B34" s="121"/>
      <c r="C34" s="118"/>
      <c r="D34" s="118"/>
      <c r="E34" s="118"/>
      <c r="F34" s="118"/>
      <c r="G34" s="118"/>
      <c r="H34" s="118"/>
      <c r="I34" s="118"/>
      <c r="J34" s="129"/>
      <c r="K34" s="118"/>
      <c r="L34" s="121"/>
      <c r="M34" s="118"/>
      <c r="N34" s="118"/>
      <c r="O34" s="118"/>
      <c r="P34" s="118"/>
      <c r="Q34" s="118"/>
      <c r="R34" s="118"/>
      <c r="S34" s="118"/>
      <c r="T34" s="129"/>
      <c r="U34" s="134"/>
    </row>
    <row r="35" spans="1:21">
      <c r="A35" s="134"/>
      <c r="B35" s="138" t="s">
        <v>310</v>
      </c>
      <c r="C35" s="123" t="s">
        <v>187</v>
      </c>
      <c r="D35" s="125">
        <v>1933650.6304349999</v>
      </c>
      <c r="E35" s="125">
        <v>2987093.4456520001</v>
      </c>
      <c r="F35" s="125">
        <v>2987488.4545450001</v>
      </c>
      <c r="G35" s="139">
        <v>822075.84210500005</v>
      </c>
      <c r="H35" s="139">
        <v>1227903.589744</v>
      </c>
      <c r="I35" s="125">
        <v>3108988.5326089999</v>
      </c>
      <c r="J35" s="129"/>
      <c r="K35" s="118"/>
      <c r="L35" s="138" t="s">
        <v>310</v>
      </c>
      <c r="M35" s="123" t="s">
        <v>248</v>
      </c>
      <c r="N35" s="125">
        <v>3330801</v>
      </c>
      <c r="O35" s="125">
        <v>2661789.3902440001</v>
      </c>
      <c r="P35" s="125">
        <v>3956240.3295450001</v>
      </c>
      <c r="Q35" s="139">
        <v>1828915.375</v>
      </c>
      <c r="R35" s="125">
        <v>2265394.6666669999</v>
      </c>
      <c r="S35" s="125">
        <v>2261428.6666669999</v>
      </c>
      <c r="T35" s="129"/>
      <c r="U35" s="134"/>
    </row>
    <row r="36" spans="1:21">
      <c r="A36" s="134"/>
      <c r="B36" s="138"/>
      <c r="C36" s="123" t="s">
        <v>162</v>
      </c>
      <c r="D36" s="139">
        <v>3758828</v>
      </c>
      <c r="E36" s="122">
        <v>2351642.9534880002</v>
      </c>
      <c r="F36" s="139">
        <v>3700881.1428570002</v>
      </c>
      <c r="G36" s="139">
        <v>3262696.5714289998</v>
      </c>
      <c r="H36" s="139">
        <v>1677350.8</v>
      </c>
      <c r="I36" s="139">
        <v>4182612.714286</v>
      </c>
      <c r="J36" s="129"/>
      <c r="K36" s="118"/>
      <c r="L36" s="138"/>
      <c r="M36" s="123" t="s">
        <v>163</v>
      </c>
      <c r="N36" s="139">
        <v>4384409.1413040003</v>
      </c>
      <c r="O36" s="125">
        <v>1871987.9756100001</v>
      </c>
      <c r="P36" s="139">
        <v>3649846.0227270001</v>
      </c>
      <c r="Q36" s="139">
        <v>4678392.6956519997</v>
      </c>
      <c r="R36" s="125">
        <v>2066202.375</v>
      </c>
      <c r="S36" s="125">
        <v>3262070.9375</v>
      </c>
      <c r="T36" s="142"/>
      <c r="U36" s="134"/>
    </row>
    <row r="37" spans="1:21">
      <c r="A37" s="134"/>
      <c r="B37" s="138"/>
      <c r="C37" s="123" t="s">
        <v>249</v>
      </c>
      <c r="D37" s="118">
        <f>D35/D36</f>
        <v>0.5144291333455534</v>
      </c>
      <c r="E37" s="118">
        <f t="shared" ref="E37:I37" si="16">E35/E36</f>
        <v>1.2702155491850871</v>
      </c>
      <c r="F37" s="118">
        <f t="shared" si="16"/>
        <v>0.80723707117995247</v>
      </c>
      <c r="G37" s="118">
        <f t="shared" si="16"/>
        <v>0.25196208844665757</v>
      </c>
      <c r="H37" s="118">
        <f t="shared" si="16"/>
        <v>0.73204936602647463</v>
      </c>
      <c r="I37" s="118">
        <f t="shared" si="16"/>
        <v>0.74331255246034056</v>
      </c>
      <c r="J37" s="129"/>
      <c r="K37" s="118"/>
      <c r="L37" s="138"/>
      <c r="M37" s="123" t="s">
        <v>250</v>
      </c>
      <c r="N37" s="118">
        <f t="shared" ref="N37:Q37" si="17">N35/N36</f>
        <v>0.75969210277883903</v>
      </c>
      <c r="O37" s="118">
        <f t="shared" si="17"/>
        <v>1.4219051750995557</v>
      </c>
      <c r="P37" s="118">
        <f t="shared" si="17"/>
        <v>1.0839471870621753</v>
      </c>
      <c r="Q37" s="118">
        <f t="shared" si="17"/>
        <v>0.39092814433892131</v>
      </c>
      <c r="R37" s="118">
        <f>R35/R36</f>
        <v>1.0964050250242308</v>
      </c>
      <c r="S37" s="118">
        <f>S35/S36</f>
        <v>0.69324938359560118</v>
      </c>
      <c r="T37" s="129"/>
      <c r="U37" s="134"/>
    </row>
    <row r="38" spans="1:21">
      <c r="A38" s="134"/>
      <c r="B38" s="121"/>
      <c r="C38" s="123" t="s">
        <v>3</v>
      </c>
      <c r="D38" s="118">
        <f>AVERAGE(D29,D33,D37)</f>
        <v>0.4912191716079099</v>
      </c>
      <c r="E38" s="118"/>
      <c r="F38" s="118"/>
      <c r="G38" s="118"/>
      <c r="H38" s="118"/>
      <c r="I38" s="118"/>
      <c r="J38" s="129"/>
      <c r="K38" s="118"/>
      <c r="L38" s="121"/>
      <c r="M38" s="123" t="s">
        <v>3</v>
      </c>
      <c r="N38" s="118">
        <f>AVERAGE(N29,N33,N37)</f>
        <v>0.68919732989895521</v>
      </c>
      <c r="O38" s="118"/>
      <c r="P38" s="118"/>
      <c r="Q38" s="118"/>
      <c r="R38" s="118"/>
      <c r="S38" s="118"/>
      <c r="T38" s="129"/>
      <c r="U38" s="134"/>
    </row>
    <row r="39" spans="1:21">
      <c r="A39" s="134"/>
      <c r="B39" s="121"/>
      <c r="C39" s="118"/>
      <c r="D39" s="118"/>
      <c r="E39" s="125"/>
      <c r="F39" s="125"/>
      <c r="G39" s="125"/>
      <c r="H39" s="125"/>
      <c r="I39" s="125"/>
      <c r="J39" s="142"/>
      <c r="K39" s="118"/>
      <c r="L39" s="121"/>
      <c r="M39" s="118"/>
      <c r="N39" s="118"/>
      <c r="O39" s="118"/>
      <c r="P39" s="118"/>
      <c r="Q39" s="118"/>
      <c r="R39" s="118"/>
      <c r="S39" s="118"/>
      <c r="T39" s="129"/>
      <c r="U39" s="134"/>
    </row>
    <row r="40" spans="1:21">
      <c r="A40" s="134"/>
      <c r="B40" s="121"/>
      <c r="C40" s="118"/>
      <c r="D40" s="118"/>
      <c r="E40" s="118"/>
      <c r="F40" s="118"/>
      <c r="G40" s="118"/>
      <c r="H40" s="118"/>
      <c r="I40" s="118"/>
      <c r="J40" s="129"/>
      <c r="K40" s="118"/>
      <c r="L40" s="121"/>
      <c r="M40" s="118"/>
      <c r="N40" s="118"/>
      <c r="O40" s="118"/>
      <c r="P40" s="118"/>
      <c r="Q40" s="118"/>
      <c r="R40" s="118"/>
      <c r="S40" s="118"/>
      <c r="T40" s="129"/>
      <c r="U40" s="134"/>
    </row>
    <row r="41" spans="1:21">
      <c r="A41" s="134"/>
      <c r="B41" s="121"/>
      <c r="C41" s="118"/>
      <c r="D41" s="134" t="s">
        <v>321</v>
      </c>
      <c r="E41" s="134" t="s">
        <v>322</v>
      </c>
      <c r="F41" s="134" t="s">
        <v>323</v>
      </c>
      <c r="G41" s="134" t="s">
        <v>324</v>
      </c>
      <c r="H41" s="134" t="s">
        <v>325</v>
      </c>
      <c r="I41" s="134" t="s">
        <v>326</v>
      </c>
      <c r="J41" s="129"/>
      <c r="K41" s="118"/>
      <c r="L41" s="121"/>
      <c r="M41" s="118"/>
      <c r="N41" s="134" t="s">
        <v>321</v>
      </c>
      <c r="O41" s="134" t="s">
        <v>322</v>
      </c>
      <c r="P41" s="134" t="s">
        <v>323</v>
      </c>
      <c r="Q41" s="134" t="s">
        <v>324</v>
      </c>
      <c r="R41" s="134" t="s">
        <v>325</v>
      </c>
      <c r="S41" s="134" t="s">
        <v>326</v>
      </c>
      <c r="T41" s="129"/>
      <c r="U41" s="134"/>
    </row>
    <row r="42" spans="1:21">
      <c r="A42" s="134"/>
      <c r="B42" s="121" t="s">
        <v>328</v>
      </c>
      <c r="C42" s="118" t="s">
        <v>305</v>
      </c>
      <c r="D42" s="118">
        <f>D29/$D$38</f>
        <v>1.1145711486823706</v>
      </c>
      <c r="E42" s="118">
        <f t="shared" ref="E42:H42" si="18">E29/$D$38</f>
        <v>2.1378165575033927</v>
      </c>
      <c r="F42" s="118">
        <f t="shared" si="18"/>
        <v>2.6884743082742486</v>
      </c>
      <c r="G42" s="118">
        <f t="shared" si="18"/>
        <v>0.71153307466736937</v>
      </c>
      <c r="H42" s="118">
        <f t="shared" si="18"/>
        <v>2.1450476483836072</v>
      </c>
      <c r="I42" s="118">
        <f>I29/$D$38</f>
        <v>2.4469810521701256</v>
      </c>
      <c r="J42" s="129"/>
      <c r="K42" s="118"/>
      <c r="L42" s="138" t="s">
        <v>248</v>
      </c>
      <c r="M42" s="118" t="s">
        <v>4</v>
      </c>
      <c r="N42" s="118">
        <f>N29/$N$38</f>
        <v>0.95755775352661421</v>
      </c>
      <c r="O42" s="118">
        <f>O29/$N$38</f>
        <v>1.8290722586764026</v>
      </c>
      <c r="P42" s="118">
        <f t="shared" ref="P42:S42" si="19">P29/$N$38</f>
        <v>1.4728279784118263</v>
      </c>
      <c r="Q42" s="118">
        <f>Q29/$N$38</f>
        <v>0.66740529491702327</v>
      </c>
      <c r="R42" s="118">
        <f t="shared" si="19"/>
        <v>1.188250645114469</v>
      </c>
      <c r="S42" s="118">
        <f t="shared" si="19"/>
        <v>2.068176301066218</v>
      </c>
      <c r="T42" s="129"/>
      <c r="U42" s="134"/>
    </row>
    <row r="43" spans="1:21">
      <c r="A43" s="134"/>
      <c r="B43" s="143"/>
      <c r="C43" s="134"/>
      <c r="D43" s="118">
        <f>D33/$D$38</f>
        <v>0.83817914471177701</v>
      </c>
      <c r="E43" s="118">
        <f t="shared" ref="E43:I43" si="20">E33/$D$38</f>
        <v>2.3423617755217383</v>
      </c>
      <c r="F43" s="118">
        <f t="shared" si="20"/>
        <v>1.055399610398394</v>
      </c>
      <c r="G43" s="118">
        <f t="shared" si="20"/>
        <v>0.63081056993339091</v>
      </c>
      <c r="H43" s="118">
        <f t="shared" si="20"/>
        <v>1.6020861728751126</v>
      </c>
      <c r="I43" s="118">
        <f t="shared" si="20"/>
        <v>1.5658253550040742</v>
      </c>
      <c r="J43" s="144"/>
      <c r="K43" s="134"/>
      <c r="L43" s="143"/>
      <c r="M43" s="134"/>
      <c r="N43" s="118">
        <f>N33/$N$38</f>
        <v>0.94015692147043006</v>
      </c>
      <c r="O43" s="118">
        <f t="shared" ref="O43:S43" si="21">O33/$N$38</f>
        <v>1.8784188823244261</v>
      </c>
      <c r="P43" s="118">
        <f t="shared" si="21"/>
        <v>1.2108021783321907</v>
      </c>
      <c r="Q43" s="118">
        <f>Q33/$N$38</f>
        <v>0.79264966996734332</v>
      </c>
      <c r="R43" s="118">
        <f t="shared" si="21"/>
        <v>1.4435779168170511</v>
      </c>
      <c r="S43" s="118">
        <f t="shared" si="21"/>
        <v>1.4276886015324279</v>
      </c>
      <c r="T43" s="144"/>
      <c r="U43" s="134"/>
    </row>
    <row r="44" spans="1:21">
      <c r="A44" s="134"/>
      <c r="B44" s="143"/>
      <c r="C44" s="134"/>
      <c r="D44" s="118">
        <f>D37/$D$38</f>
        <v>1.0472497066058521</v>
      </c>
      <c r="E44" s="118">
        <f t="shared" ref="E44:I44" si="22">E37/$D$38</f>
        <v>2.5858427818020311</v>
      </c>
      <c r="F44" s="118">
        <f t="shared" si="22"/>
        <v>1.6433338066542065</v>
      </c>
      <c r="G44" s="118">
        <f t="shared" si="22"/>
        <v>0.51293211464428179</v>
      </c>
      <c r="H44" s="118">
        <f t="shared" si="22"/>
        <v>1.4902703484276767</v>
      </c>
      <c r="I44" s="118">
        <f t="shared" si="22"/>
        <v>1.5131993933120571</v>
      </c>
      <c r="J44" s="144"/>
      <c r="K44" s="134"/>
      <c r="L44" s="143"/>
      <c r="M44" s="134"/>
      <c r="N44" s="118">
        <f>N37/$N$38</f>
        <v>1.1022853250029556</v>
      </c>
      <c r="O44" s="118">
        <f>O37/$N$38</f>
        <v>2.0631321588376212</v>
      </c>
      <c r="P44" s="118">
        <f t="shared" ref="P44:S44" si="23">P37/$N$38</f>
        <v>1.5727675370145373</v>
      </c>
      <c r="Q44" s="118">
        <f>Q37/$N$38</f>
        <v>0.56722237214156968</v>
      </c>
      <c r="R44" s="118">
        <f t="shared" si="23"/>
        <v>1.5908434021138433</v>
      </c>
      <c r="S44" s="118">
        <f t="shared" si="23"/>
        <v>1.0058793810144913</v>
      </c>
      <c r="T44" s="144"/>
      <c r="U44" s="134"/>
    </row>
    <row r="45" spans="1:21" ht="13.9" thickBot="1">
      <c r="A45" s="134"/>
      <c r="B45" s="150"/>
      <c r="C45" s="151"/>
      <c r="D45" s="151"/>
      <c r="E45" s="151"/>
      <c r="F45" s="151"/>
      <c r="G45" s="151"/>
      <c r="H45" s="151"/>
      <c r="I45" s="151"/>
      <c r="J45" s="152"/>
      <c r="K45" s="134"/>
      <c r="L45" s="150"/>
      <c r="M45" s="151"/>
      <c r="N45" s="151"/>
      <c r="O45" s="151"/>
      <c r="P45" s="151"/>
      <c r="Q45" s="151"/>
      <c r="R45" s="151"/>
      <c r="S45" s="151"/>
      <c r="T45" s="152"/>
      <c r="U45" s="134"/>
    </row>
    <row r="46" spans="1:21">
      <c r="A46" s="134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</row>
    <row r="47" spans="1:21">
      <c r="A47" s="134"/>
      <c r="B47" s="134"/>
      <c r="C47" s="134"/>
      <c r="D47" s="134"/>
      <c r="E47" s="134"/>
      <c r="F47" s="134"/>
      <c r="G47" s="134"/>
      <c r="H47" s="134"/>
      <c r="I47" s="134"/>
      <c r="J47" s="134"/>
      <c r="K47" s="139"/>
      <c r="L47" s="134"/>
      <c r="M47" s="134"/>
      <c r="N47" s="134"/>
      <c r="O47" s="134"/>
      <c r="P47" s="134"/>
      <c r="Q47" s="134"/>
      <c r="R47" s="134"/>
      <c r="S47" s="134"/>
      <c r="T47" s="134"/>
      <c r="U47" s="134"/>
    </row>
    <row r="48" spans="1:21">
      <c r="A48" s="134"/>
      <c r="B48" s="134"/>
      <c r="C48" s="134"/>
      <c r="D48" s="134"/>
      <c r="E48" s="118"/>
      <c r="F48" s="123"/>
      <c r="G48" s="134"/>
      <c r="H48" s="123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</row>
    <row r="49" spans="1:21">
      <c r="A49" s="134"/>
      <c r="B49" s="134"/>
      <c r="C49" s="134"/>
      <c r="D49" s="134"/>
      <c r="E49" s="134"/>
      <c r="F49" s="134"/>
      <c r="G49" s="134"/>
      <c r="H49" s="134"/>
      <c r="I49" s="134"/>
      <c r="J49" s="134"/>
      <c r="K49" s="139"/>
      <c r="L49" s="134"/>
      <c r="Q49" s="122"/>
      <c r="T49" s="134"/>
      <c r="U49" s="134"/>
    </row>
    <row r="50" spans="1:21">
      <c r="A50" s="134"/>
      <c r="B50" s="134"/>
      <c r="C50" s="134"/>
      <c r="D50" s="134"/>
      <c r="E50" s="134"/>
      <c r="F50" s="134"/>
      <c r="G50" s="134"/>
      <c r="H50" s="134"/>
      <c r="I50" s="134"/>
      <c r="J50" s="134"/>
      <c r="K50" s="139"/>
      <c r="L50" s="134"/>
      <c r="M50" s="122"/>
      <c r="N50" s="122"/>
      <c r="Q50" s="122"/>
      <c r="R50" s="122"/>
      <c r="S50" s="134"/>
      <c r="T50" s="134"/>
      <c r="U50" s="134"/>
    </row>
    <row r="51" spans="1:21">
      <c r="A51" s="134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9"/>
      <c r="M51" s="139"/>
      <c r="N51" s="139"/>
      <c r="O51" s="139"/>
      <c r="P51" s="139"/>
      <c r="Q51" s="139"/>
      <c r="R51" s="139"/>
      <c r="S51" s="134"/>
      <c r="T51" s="134"/>
      <c r="U51" s="134"/>
    </row>
    <row r="52" spans="1:21">
      <c r="A52" s="134"/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</row>
    <row r="53" spans="1:21">
      <c r="A53" s="134"/>
      <c r="B53" s="134"/>
      <c r="C53" s="134"/>
      <c r="E53" s="134"/>
      <c r="F53" s="134"/>
      <c r="G53" s="134"/>
      <c r="H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</row>
    <row r="54" spans="1:21">
      <c r="A54" s="134"/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</row>
    <row r="55" spans="1:21">
      <c r="A55" s="134"/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</row>
    <row r="56" spans="1:21">
      <c r="E56" s="134"/>
      <c r="F56" s="134"/>
      <c r="G56" s="134"/>
      <c r="H56" s="134"/>
      <c r="J56" s="122"/>
      <c r="M56" s="122"/>
      <c r="N56" s="122"/>
      <c r="O56" s="122"/>
      <c r="P56" s="122"/>
      <c r="Q56" s="122"/>
      <c r="R56" s="122"/>
    </row>
    <row r="57" spans="1:21">
      <c r="E57" s="134"/>
      <c r="F57" s="134"/>
      <c r="G57" s="134"/>
      <c r="H57" s="134"/>
    </row>
    <row r="58" spans="1:21">
      <c r="E58" s="134"/>
      <c r="F58" s="134"/>
      <c r="G58" s="134"/>
      <c r="H58" s="134"/>
    </row>
    <row r="59" spans="1:21">
      <c r="E59" s="134"/>
      <c r="F59" s="134"/>
      <c r="G59" s="134"/>
      <c r="H59" s="134"/>
    </row>
    <row r="60" spans="1:21">
      <c r="E60" s="134"/>
      <c r="F60" s="134"/>
      <c r="G60" s="134"/>
      <c r="H60" s="134"/>
    </row>
    <row r="61" spans="1:21">
      <c r="E61" s="134"/>
      <c r="F61" s="134"/>
      <c r="G61" s="134"/>
      <c r="H61" s="134"/>
    </row>
    <row r="62" spans="1:21">
      <c r="E62" s="134"/>
      <c r="F62" s="134"/>
      <c r="G62" s="134"/>
      <c r="H62" s="134"/>
    </row>
    <row r="63" spans="1:21">
      <c r="E63" s="134"/>
      <c r="F63" s="134"/>
      <c r="G63" s="134"/>
      <c r="H63" s="134"/>
    </row>
    <row r="64" spans="1:21">
      <c r="E64" s="134"/>
      <c r="F64" s="134"/>
      <c r="G64" s="134"/>
      <c r="H64" s="134"/>
    </row>
    <row r="65" spans="5:8">
      <c r="E65" s="134"/>
      <c r="F65" s="134"/>
      <c r="G65" s="134"/>
      <c r="H65" s="134"/>
    </row>
    <row r="66" spans="5:8">
      <c r="E66" s="134"/>
      <c r="F66" s="134"/>
      <c r="G66" s="134"/>
      <c r="H66" s="134"/>
    </row>
  </sheetData>
  <phoneticPr fontId="16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C5CDA-221F-4697-AD5D-A7945CA42380}">
  <dimension ref="A1:F33"/>
  <sheetViews>
    <sheetView workbookViewId="0">
      <selection activeCell="J18" sqref="J18"/>
    </sheetView>
  </sheetViews>
  <sheetFormatPr defaultRowHeight="13.5"/>
  <cols>
    <col min="1" max="1" width="23.46484375" style="134" customWidth="1"/>
    <col min="2" max="4" width="9.06640625" style="134"/>
    <col min="5" max="5" width="10.53125" style="134" customWidth="1"/>
    <col min="6" max="6" width="10.265625" style="134" customWidth="1"/>
    <col min="7" max="16384" width="9.06640625" style="117"/>
  </cols>
  <sheetData>
    <row r="1" spans="1:6" ht="13.9" thickBot="1">
      <c r="A1" s="153" t="s">
        <v>286</v>
      </c>
      <c r="B1" s="154" t="s">
        <v>175</v>
      </c>
      <c r="C1" s="154" t="s">
        <v>176</v>
      </c>
      <c r="D1" s="154" t="s">
        <v>177</v>
      </c>
      <c r="E1" s="154" t="s">
        <v>3</v>
      </c>
      <c r="F1" s="155" t="s">
        <v>4</v>
      </c>
    </row>
    <row r="2" spans="1:6">
      <c r="A2" s="308" t="s">
        <v>329</v>
      </c>
      <c r="B2" s="136">
        <v>1.01</v>
      </c>
      <c r="C2" s="136">
        <v>19</v>
      </c>
      <c r="D2" s="136">
        <f t="shared" ref="D2:D30" si="0">B2/C2</f>
        <v>5.3157894736842105E-2</v>
      </c>
      <c r="E2" s="136">
        <f>AVERAGE(D2:D9)</f>
        <v>5.7680790455744396E-2</v>
      </c>
      <c r="F2" s="137">
        <f>D2/$E$2</f>
        <v>0.92158748721773354</v>
      </c>
    </row>
    <row r="3" spans="1:6" ht="23.25" customHeight="1">
      <c r="A3" s="305"/>
      <c r="B3" s="134">
        <v>1.69</v>
      </c>
      <c r="C3" s="134">
        <v>30</v>
      </c>
      <c r="D3" s="134">
        <f t="shared" si="0"/>
        <v>5.6333333333333332E-2</v>
      </c>
      <c r="F3" s="144">
        <f t="shared" ref="F3:F33" si="1">D3/$E$2</f>
        <v>0.97663941302182911</v>
      </c>
    </row>
    <row r="4" spans="1:6">
      <c r="A4" s="305"/>
      <c r="B4" s="134">
        <v>1.74</v>
      </c>
      <c r="C4" s="134">
        <v>28</v>
      </c>
      <c r="D4" s="134">
        <f t="shared" si="0"/>
        <v>6.2142857142857146E-2</v>
      </c>
      <c r="F4" s="144">
        <f t="shared" si="1"/>
        <v>1.0773579323698117</v>
      </c>
    </row>
    <row r="5" spans="1:6">
      <c r="A5" s="305"/>
      <c r="B5" s="134">
        <v>1.03</v>
      </c>
      <c r="C5" s="134">
        <v>20</v>
      </c>
      <c r="D5" s="134">
        <f t="shared" si="0"/>
        <v>5.1500000000000004E-2</v>
      </c>
      <c r="F5" s="144">
        <f t="shared" si="1"/>
        <v>0.89284490717084386</v>
      </c>
    </row>
    <row r="6" spans="1:6">
      <c r="A6" s="305"/>
      <c r="B6" s="134">
        <v>1.2</v>
      </c>
      <c r="C6" s="134">
        <v>22</v>
      </c>
      <c r="D6" s="134">
        <f t="shared" si="0"/>
        <v>5.4545454545454543E-2</v>
      </c>
      <c r="F6" s="144">
        <f>D6/$E$2</f>
        <v>0.94564332621801639</v>
      </c>
    </row>
    <row r="7" spans="1:6">
      <c r="A7" s="305"/>
      <c r="B7" s="134">
        <v>1.75</v>
      </c>
      <c r="C7" s="134">
        <v>32</v>
      </c>
      <c r="D7" s="134">
        <f t="shared" si="0"/>
        <v>5.46875E-2</v>
      </c>
      <c r="F7" s="144">
        <f t="shared" si="1"/>
        <v>0.94810593904670915</v>
      </c>
    </row>
    <row r="8" spans="1:6">
      <c r="A8" s="305"/>
      <c r="B8" s="134">
        <v>2.2599999999999998</v>
      </c>
      <c r="C8" s="134">
        <v>34</v>
      </c>
      <c r="D8" s="134">
        <f t="shared" si="0"/>
        <v>6.6470588235294115E-2</v>
      </c>
      <c r="F8" s="144">
        <f t="shared" si="1"/>
        <v>1.1523869161656808</v>
      </c>
    </row>
    <row r="9" spans="1:6" ht="13.9" thickBot="1">
      <c r="A9" s="309"/>
      <c r="B9" s="151">
        <v>1.44</v>
      </c>
      <c r="C9" s="151">
        <v>23</v>
      </c>
      <c r="D9" s="151">
        <f t="shared" si="0"/>
        <v>6.2608695652173904E-2</v>
      </c>
      <c r="E9" s="151"/>
      <c r="F9" s="152">
        <f t="shared" si="1"/>
        <v>1.0854340787893753</v>
      </c>
    </row>
    <row r="10" spans="1:6">
      <c r="A10" s="310" t="s">
        <v>330</v>
      </c>
      <c r="B10" s="136">
        <v>2.0699999999999998</v>
      </c>
      <c r="C10" s="136">
        <v>18</v>
      </c>
      <c r="D10" s="136">
        <f t="shared" si="0"/>
        <v>0.11499999999999999</v>
      </c>
      <c r="E10" s="136"/>
      <c r="F10" s="137">
        <f t="shared" si="1"/>
        <v>1.9937313461096511</v>
      </c>
    </row>
    <row r="11" spans="1:6">
      <c r="A11" s="306"/>
      <c r="B11" s="134">
        <v>1.27</v>
      </c>
      <c r="C11" s="134">
        <v>14</v>
      </c>
      <c r="D11" s="134">
        <f t="shared" si="0"/>
        <v>9.071428571428572E-2</v>
      </c>
      <c r="F11" s="144">
        <f t="shared" si="1"/>
        <v>1.572694912769725</v>
      </c>
    </row>
    <row r="12" spans="1:6">
      <c r="A12" s="306"/>
      <c r="B12" s="134">
        <v>2.2000000000000002</v>
      </c>
      <c r="C12" s="134">
        <v>20</v>
      </c>
      <c r="D12" s="134">
        <f t="shared" si="0"/>
        <v>0.11000000000000001</v>
      </c>
      <c r="F12" s="144">
        <f t="shared" si="1"/>
        <v>1.9070473745396668</v>
      </c>
    </row>
    <row r="13" spans="1:6">
      <c r="A13" s="306"/>
      <c r="B13" s="134">
        <v>1.28</v>
      </c>
      <c r="C13" s="134">
        <v>15</v>
      </c>
      <c r="D13" s="134">
        <f t="shared" si="0"/>
        <v>8.533333333333333E-2</v>
      </c>
      <c r="F13" s="144">
        <f t="shared" si="1"/>
        <v>1.4794064481277411</v>
      </c>
    </row>
    <row r="14" spans="1:6">
      <c r="A14" s="306"/>
      <c r="B14" s="134">
        <v>1.74</v>
      </c>
      <c r="C14" s="134">
        <v>23</v>
      </c>
      <c r="D14" s="134">
        <f t="shared" si="0"/>
        <v>7.5652173913043477E-2</v>
      </c>
      <c r="F14" s="144">
        <f t="shared" si="1"/>
        <v>1.311566178537162</v>
      </c>
    </row>
    <row r="15" spans="1:6">
      <c r="A15" s="306"/>
      <c r="B15" s="134">
        <v>1.94</v>
      </c>
      <c r="C15" s="134">
        <v>23</v>
      </c>
      <c r="D15" s="134">
        <f t="shared" si="0"/>
        <v>8.4347826086956526E-2</v>
      </c>
      <c r="F15" s="144">
        <f t="shared" si="1"/>
        <v>1.462320911702353</v>
      </c>
    </row>
    <row r="16" spans="1:6">
      <c r="A16" s="306"/>
      <c r="B16" s="134">
        <v>1.57</v>
      </c>
      <c r="C16" s="134">
        <v>16</v>
      </c>
      <c r="D16" s="134">
        <f t="shared" si="0"/>
        <v>9.8125000000000004E-2</v>
      </c>
      <c r="F16" s="144">
        <f t="shared" si="1"/>
        <v>1.7011729420609525</v>
      </c>
    </row>
    <row r="17" spans="1:6" ht="13.9" thickBot="1">
      <c r="A17" s="306"/>
      <c r="B17" s="134">
        <v>1.45</v>
      </c>
      <c r="C17" s="134">
        <v>19</v>
      </c>
      <c r="D17" s="134">
        <f t="shared" si="0"/>
        <v>7.6315789473684212E-2</v>
      </c>
      <c r="F17" s="144">
        <f t="shared" si="1"/>
        <v>1.3230711450155581</v>
      </c>
    </row>
    <row r="18" spans="1:6">
      <c r="A18" s="310" t="s">
        <v>331</v>
      </c>
      <c r="B18" s="136">
        <v>3.59</v>
      </c>
      <c r="C18" s="136">
        <v>12</v>
      </c>
      <c r="D18" s="136">
        <f t="shared" si="0"/>
        <v>0.29916666666666664</v>
      </c>
      <c r="E18" s="136"/>
      <c r="F18" s="137">
        <f t="shared" si="1"/>
        <v>5.1865909656040925</v>
      </c>
    </row>
    <row r="19" spans="1:6">
      <c r="A19" s="306"/>
      <c r="B19" s="134">
        <v>4.8099999999999996</v>
      </c>
      <c r="C19" s="134">
        <v>18</v>
      </c>
      <c r="D19" s="134">
        <f t="shared" si="0"/>
        <v>0.26722222222222219</v>
      </c>
      <c r="F19" s="144">
        <f t="shared" si="1"/>
        <v>4.632776702795856</v>
      </c>
    </row>
    <row r="20" spans="1:6">
      <c r="A20" s="306"/>
      <c r="B20" s="134">
        <v>5.72</v>
      </c>
      <c r="C20" s="134">
        <v>23</v>
      </c>
      <c r="D20" s="134">
        <f t="shared" si="0"/>
        <v>0.24869565217391304</v>
      </c>
      <c r="F20" s="144">
        <f t="shared" si="1"/>
        <v>4.3115853685244634</v>
      </c>
    </row>
    <row r="21" spans="1:6">
      <c r="A21" s="306"/>
      <c r="B21" s="134">
        <v>6.24</v>
      </c>
      <c r="C21" s="134">
        <v>24</v>
      </c>
      <c r="D21" s="134">
        <f t="shared" si="0"/>
        <v>0.26</v>
      </c>
      <c r="F21" s="144">
        <f t="shared" si="1"/>
        <v>4.5075665216392116</v>
      </c>
    </row>
    <row r="22" spans="1:6">
      <c r="A22" s="306"/>
      <c r="B22" s="134">
        <v>5.99</v>
      </c>
      <c r="C22" s="134">
        <v>23</v>
      </c>
      <c r="D22" s="134">
        <f t="shared" si="0"/>
        <v>0.26043478260869568</v>
      </c>
      <c r="F22" s="144">
        <f t="shared" si="1"/>
        <v>4.5151042582974714</v>
      </c>
    </row>
    <row r="23" spans="1:6">
      <c r="A23" s="306"/>
      <c r="B23" s="134">
        <v>6.66</v>
      </c>
      <c r="C23" s="134">
        <v>28</v>
      </c>
      <c r="D23" s="134">
        <f t="shared" si="0"/>
        <v>0.23785714285714285</v>
      </c>
      <c r="F23" s="144">
        <f t="shared" si="1"/>
        <v>4.1236803618292788</v>
      </c>
    </row>
    <row r="24" spans="1:6">
      <c r="A24" s="306"/>
      <c r="B24" s="134">
        <v>4.3899999999999997</v>
      </c>
      <c r="C24" s="134">
        <v>17</v>
      </c>
      <c r="D24" s="134">
        <f t="shared" si="0"/>
        <v>0.25823529411764706</v>
      </c>
      <c r="F24" s="144">
        <f t="shared" si="1"/>
        <v>4.4769721787321579</v>
      </c>
    </row>
    <row r="25" spans="1:6" ht="13.9" thickBot="1">
      <c r="A25" s="307"/>
      <c r="B25" s="151">
        <v>11.58</v>
      </c>
      <c r="C25" s="151">
        <v>38</v>
      </c>
      <c r="D25" s="151">
        <f t="shared" si="0"/>
        <v>0.30473684210526314</v>
      </c>
      <c r="E25" s="151"/>
      <c r="F25" s="152">
        <f t="shared" si="1"/>
        <v>5.283159951475918</v>
      </c>
    </row>
    <row r="26" spans="1:6">
      <c r="A26" s="306" t="s">
        <v>332</v>
      </c>
      <c r="B26" s="134">
        <v>7.56</v>
      </c>
      <c r="C26" s="134">
        <v>14</v>
      </c>
      <c r="D26" s="134">
        <f t="shared" si="0"/>
        <v>0.53999999999999992</v>
      </c>
      <c r="F26" s="144">
        <f t="shared" si="1"/>
        <v>9.3618689295583604</v>
      </c>
    </row>
    <row r="27" spans="1:6">
      <c r="A27" s="306"/>
      <c r="B27" s="134">
        <v>9.6199999999999992</v>
      </c>
      <c r="C27" s="134">
        <v>16</v>
      </c>
      <c r="D27" s="134">
        <f t="shared" si="0"/>
        <v>0.60124999999999995</v>
      </c>
      <c r="F27" s="144">
        <f t="shared" si="1"/>
        <v>10.423747581290677</v>
      </c>
    </row>
    <row r="28" spans="1:6">
      <c r="A28" s="306"/>
      <c r="B28" s="134">
        <v>11.04</v>
      </c>
      <c r="C28" s="134">
        <v>19</v>
      </c>
      <c r="D28" s="134">
        <f t="shared" si="0"/>
        <v>0.58105263157894738</v>
      </c>
      <c r="F28" s="144">
        <f t="shared" si="1"/>
        <v>10.073589959290869</v>
      </c>
    </row>
    <row r="29" spans="1:6">
      <c r="A29" s="306"/>
      <c r="B29" s="134">
        <v>13.67</v>
      </c>
      <c r="C29" s="134">
        <v>17</v>
      </c>
      <c r="D29" s="134">
        <f t="shared" si="0"/>
        <v>0.80411764705882349</v>
      </c>
      <c r="F29" s="144">
        <f t="shared" si="1"/>
        <v>13.940822251314032</v>
      </c>
    </row>
    <row r="30" spans="1:6">
      <c r="A30" s="306"/>
      <c r="B30" s="134">
        <v>10.8</v>
      </c>
      <c r="C30" s="134">
        <v>17</v>
      </c>
      <c r="D30" s="134">
        <f t="shared" si="0"/>
        <v>0.6352941176470589</v>
      </c>
      <c r="F30" s="144">
        <f t="shared" si="1"/>
        <v>11.01396344653925</v>
      </c>
    </row>
    <row r="31" spans="1:6">
      <c r="A31" s="306"/>
      <c r="B31" s="134">
        <v>24.81</v>
      </c>
      <c r="C31" s="134">
        <v>28</v>
      </c>
      <c r="D31" s="134">
        <f>B31/C31</f>
        <v>0.88607142857142851</v>
      </c>
      <c r="F31" s="144">
        <f t="shared" si="1"/>
        <v>15.361638104652313</v>
      </c>
    </row>
    <row r="32" spans="1:6">
      <c r="A32" s="306"/>
      <c r="B32" s="134">
        <v>24.52</v>
      </c>
      <c r="C32" s="134">
        <v>26</v>
      </c>
      <c r="D32" s="134">
        <f>B32/C32</f>
        <v>0.94307692307692303</v>
      </c>
      <c r="F32" s="144">
        <f t="shared" si="1"/>
        <v>16.349930637661753</v>
      </c>
    </row>
    <row r="33" spans="1:6" ht="13.9" thickBot="1">
      <c r="A33" s="307"/>
      <c r="B33" s="151">
        <v>17.940000000000001</v>
      </c>
      <c r="C33" s="151">
        <v>22</v>
      </c>
      <c r="D33" s="151">
        <f>B33/C33</f>
        <v>0.81545454545454554</v>
      </c>
      <c r="E33" s="151"/>
      <c r="F33" s="152">
        <f t="shared" si="1"/>
        <v>14.137367726959347</v>
      </c>
    </row>
  </sheetData>
  <mergeCells count="4">
    <mergeCell ref="A26:A33"/>
    <mergeCell ref="A2:A9"/>
    <mergeCell ref="A10:A17"/>
    <mergeCell ref="A18:A25"/>
  </mergeCells>
  <phoneticPr fontId="16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E42"/>
  <sheetViews>
    <sheetView zoomScale="76" zoomScaleNormal="76" workbookViewId="0">
      <selection activeCell="J25" sqref="J25"/>
    </sheetView>
  </sheetViews>
  <sheetFormatPr defaultColWidth="9" defaultRowHeight="13.5"/>
  <cols>
    <col min="1" max="1" width="2.6640625" customWidth="1"/>
    <col min="2" max="2" width="15.9296875" customWidth="1"/>
    <col min="4" max="5" width="11.1328125"/>
    <col min="9" max="9" width="11.1328125"/>
  </cols>
  <sheetData>
    <row r="1" spans="2:5" ht="13.9" thickBot="1"/>
    <row r="2" spans="2:5" s="1" customFormat="1" ht="19.05" customHeight="1" thickBot="1">
      <c r="B2" s="114"/>
      <c r="C2" s="115" t="s">
        <v>2</v>
      </c>
      <c r="D2" s="115" t="s">
        <v>3</v>
      </c>
      <c r="E2" s="116" t="s">
        <v>4</v>
      </c>
    </row>
    <row r="3" spans="2:5" s="1" customFormat="1" ht="19.05" customHeight="1">
      <c r="B3" s="278" t="s">
        <v>5</v>
      </c>
      <c r="C3" s="35">
        <v>588000</v>
      </c>
      <c r="D3" s="35">
        <f>AVERAGE(C3:C5)</f>
        <v>586333.33333333337</v>
      </c>
      <c r="E3" s="91">
        <f>C3/$D$3</f>
        <v>1.0028425241614554</v>
      </c>
    </row>
    <row r="4" spans="2:5" s="1" customFormat="1" ht="19.05" customHeight="1">
      <c r="B4" s="278"/>
      <c r="C4" s="35">
        <v>668000</v>
      </c>
      <c r="D4" s="35"/>
      <c r="E4" s="91">
        <f t="shared" ref="E4:E14" si="0">C4/$D$3</f>
        <v>1.1392836839113132</v>
      </c>
    </row>
    <row r="5" spans="2:5" s="1" customFormat="1" ht="19.05" customHeight="1">
      <c r="B5" s="278"/>
      <c r="C5" s="35">
        <v>503000</v>
      </c>
      <c r="D5" s="35"/>
      <c r="E5" s="91">
        <f t="shared" si="0"/>
        <v>0.85787379192723134</v>
      </c>
    </row>
    <row r="6" spans="2:5" s="1" customFormat="1" ht="19.05" customHeight="1">
      <c r="B6" s="278" t="s">
        <v>136</v>
      </c>
      <c r="C6" s="35">
        <v>497000</v>
      </c>
      <c r="D6" s="35"/>
      <c r="E6" s="91">
        <f t="shared" si="0"/>
        <v>0.84764070494599197</v>
      </c>
    </row>
    <row r="7" spans="2:5" s="1" customFormat="1" ht="19.05" customHeight="1">
      <c r="B7" s="278"/>
      <c r="C7" s="35">
        <v>584000</v>
      </c>
      <c r="D7" s="35"/>
      <c r="E7" s="91">
        <f t="shared" si="0"/>
        <v>0.99602046617396245</v>
      </c>
    </row>
    <row r="8" spans="2:5" s="1" customFormat="1" ht="19.05" customHeight="1">
      <c r="B8" s="278"/>
      <c r="C8" s="35">
        <v>624000</v>
      </c>
      <c r="D8" s="35"/>
      <c r="E8" s="91">
        <f t="shared" si="0"/>
        <v>1.0642410460488914</v>
      </c>
    </row>
    <row r="9" spans="2:5" s="1" customFormat="1" ht="19.05" customHeight="1">
      <c r="B9" s="278" t="s">
        <v>6</v>
      </c>
      <c r="C9" s="35">
        <v>1480000</v>
      </c>
      <c r="D9" s="35"/>
      <c r="E9" s="91">
        <f t="shared" si="0"/>
        <v>2.5241614553723704</v>
      </c>
    </row>
    <row r="10" spans="2:5" s="1" customFormat="1" ht="19.05" customHeight="1">
      <c r="B10" s="278"/>
      <c r="C10" s="35">
        <v>1670000</v>
      </c>
      <c r="D10" s="35"/>
      <c r="E10" s="91">
        <f t="shared" si="0"/>
        <v>2.848209209778283</v>
      </c>
    </row>
    <row r="11" spans="2:5" s="1" customFormat="1" ht="19.05" customHeight="1">
      <c r="B11" s="278"/>
      <c r="C11" s="35">
        <v>1750000</v>
      </c>
      <c r="D11" s="35"/>
      <c r="E11" s="91">
        <f t="shared" si="0"/>
        <v>2.9846503695281408</v>
      </c>
    </row>
    <row r="12" spans="2:5" s="1" customFormat="1" ht="19.05" customHeight="1">
      <c r="B12" s="278" t="s">
        <v>137</v>
      </c>
      <c r="C12" s="35">
        <v>2090000</v>
      </c>
      <c r="D12" s="35"/>
      <c r="E12" s="91">
        <f t="shared" si="0"/>
        <v>3.5645252984650369</v>
      </c>
    </row>
    <row r="13" spans="2:5" s="1" customFormat="1" ht="19.05" customHeight="1">
      <c r="B13" s="278"/>
      <c r="C13" s="35">
        <v>2060000</v>
      </c>
      <c r="D13" s="35"/>
      <c r="E13" s="91">
        <f t="shared" si="0"/>
        <v>3.5133598635588399</v>
      </c>
    </row>
    <row r="14" spans="2:5" s="1" customFormat="1" ht="19.05" customHeight="1" thickBot="1">
      <c r="B14" s="279"/>
      <c r="C14" s="94">
        <v>2430000</v>
      </c>
      <c r="D14" s="94"/>
      <c r="E14" s="93">
        <f t="shared" si="0"/>
        <v>4.1444002274019329</v>
      </c>
    </row>
    <row r="15" spans="2:5" s="1" customFormat="1" ht="19.05" customHeight="1"/>
    <row r="16" spans="2:5" s="1" customFormat="1" ht="19.05" customHeight="1"/>
    <row r="17" s="1" customFormat="1" ht="19.05" customHeight="1"/>
    <row r="18" s="1" customFormat="1" ht="19.05" customHeight="1"/>
    <row r="19" s="1" customFormat="1" ht="19.05" customHeight="1"/>
    <row r="20" s="1" customFormat="1" ht="19.05" customHeight="1"/>
    <row r="21" s="1" customFormat="1" ht="19.05" customHeight="1"/>
    <row r="22" s="1" customFormat="1" ht="19.05" customHeight="1"/>
    <row r="23" s="1" customFormat="1" ht="19.05" customHeight="1"/>
    <row r="24" s="1" customFormat="1" ht="19.05" customHeight="1"/>
    <row r="25" s="1" customFormat="1" ht="19.05" customHeight="1"/>
    <row r="26" s="1" customFormat="1" ht="19.05" customHeight="1"/>
    <row r="27" s="1" customFormat="1" ht="19.05" customHeight="1"/>
    <row r="28" s="1" customFormat="1" ht="19.05" customHeight="1"/>
    <row r="29" s="1" customFormat="1" ht="19.05" customHeight="1"/>
    <row r="30" s="1" customFormat="1" ht="19.05" customHeight="1"/>
    <row r="31" s="1" customFormat="1" ht="19.05" customHeight="1"/>
    <row r="32" s="1" customFormat="1" ht="19.05" customHeight="1"/>
    <row r="33" s="1" customFormat="1" ht="19.05" customHeight="1"/>
    <row r="34" s="1" customFormat="1" ht="19.05" customHeight="1"/>
    <row r="35" s="1" customFormat="1" ht="19.05" customHeight="1"/>
    <row r="36" s="1" customFormat="1" ht="19.05" customHeight="1"/>
    <row r="37" s="1" customFormat="1" ht="19.05" customHeight="1"/>
    <row r="38" s="1" customFormat="1" ht="19.05" customHeight="1"/>
    <row r="39" s="1" customFormat="1" ht="19.05" customHeight="1"/>
    <row r="40" s="1" customFormat="1" ht="19.05" customHeight="1"/>
    <row r="41" s="1" customFormat="1" ht="19.05" customHeight="1"/>
    <row r="42" s="1" customFormat="1" ht="19.05" customHeight="1"/>
  </sheetData>
  <mergeCells count="4">
    <mergeCell ref="B3:B5"/>
    <mergeCell ref="B6:B8"/>
    <mergeCell ref="B9:B11"/>
    <mergeCell ref="B12:B14"/>
  </mergeCells>
  <phoneticPr fontId="16" type="noConversion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ABAE9-4646-4D9F-8F59-DCF4F2B9FEA0}">
  <dimension ref="A1:G33"/>
  <sheetViews>
    <sheetView zoomScale="80" zoomScaleNormal="80" workbookViewId="0">
      <selection activeCell="I22" sqref="I22"/>
    </sheetView>
  </sheetViews>
  <sheetFormatPr defaultRowHeight="13.5"/>
  <cols>
    <col min="1" max="6" width="14.86328125" style="124" customWidth="1"/>
    <col min="7" max="7" width="9.06640625" style="124"/>
    <col min="8" max="16384" width="9.06640625" style="117"/>
  </cols>
  <sheetData>
    <row r="1" spans="1:6" ht="13.9" thickBot="1">
      <c r="A1" s="156" t="s">
        <v>282</v>
      </c>
      <c r="B1" s="157" t="s">
        <v>175</v>
      </c>
      <c r="C1" s="157" t="s">
        <v>176</v>
      </c>
      <c r="D1" s="157" t="s">
        <v>177</v>
      </c>
      <c r="E1" s="157" t="s">
        <v>3</v>
      </c>
      <c r="F1" s="158" t="s">
        <v>4</v>
      </c>
    </row>
    <row r="2" spans="1:6">
      <c r="A2" s="306" t="s">
        <v>333</v>
      </c>
      <c r="B2" s="124">
        <v>0.4</v>
      </c>
      <c r="C2" s="124">
        <v>32</v>
      </c>
      <c r="D2" s="124">
        <f t="shared" ref="D2:D22" si="0">B2/C2</f>
        <v>1.2500000000000001E-2</v>
      </c>
      <c r="E2" s="159">
        <f>AVERAGE(D2:D9)</f>
        <v>1.498239417157809E-2</v>
      </c>
      <c r="F2" s="160">
        <f t="shared" ref="F2:F33" si="1">D2/$E$2</f>
        <v>0.83431258428060573</v>
      </c>
    </row>
    <row r="3" spans="1:6">
      <c r="A3" s="306"/>
      <c r="B3" s="124">
        <v>0.49</v>
      </c>
      <c r="C3" s="124">
        <v>33</v>
      </c>
      <c r="D3" s="124">
        <f t="shared" si="0"/>
        <v>1.4848484848484849E-2</v>
      </c>
      <c r="F3" s="160">
        <f t="shared" si="1"/>
        <v>0.99106222132726496</v>
      </c>
    </row>
    <row r="4" spans="1:6">
      <c r="A4" s="306"/>
      <c r="B4" s="124">
        <v>0.69</v>
      </c>
      <c r="C4" s="124">
        <v>36</v>
      </c>
      <c r="D4" s="124">
        <f t="shared" si="0"/>
        <v>1.9166666666666665E-2</v>
      </c>
      <c r="F4" s="160">
        <f t="shared" si="1"/>
        <v>1.2792792958969286</v>
      </c>
    </row>
    <row r="5" spans="1:6">
      <c r="A5" s="306"/>
      <c r="B5" s="117">
        <v>0.62</v>
      </c>
      <c r="C5" s="117">
        <v>42</v>
      </c>
      <c r="D5" s="124">
        <f t="shared" si="0"/>
        <v>1.4761904761904763E-2</v>
      </c>
      <c r="F5" s="160">
        <f t="shared" si="1"/>
        <v>0.98528343286471531</v>
      </c>
    </row>
    <row r="6" spans="1:6">
      <c r="A6" s="306"/>
      <c r="B6" s="117">
        <v>0.81</v>
      </c>
      <c r="C6" s="117">
        <v>40</v>
      </c>
      <c r="D6" s="124">
        <f t="shared" si="0"/>
        <v>2.0250000000000001E-2</v>
      </c>
      <c r="F6" s="160">
        <f t="shared" si="1"/>
        <v>1.3515863865345812</v>
      </c>
    </row>
    <row r="7" spans="1:6">
      <c r="A7" s="306"/>
      <c r="B7" s="117">
        <v>0.5</v>
      </c>
      <c r="C7" s="117">
        <v>43</v>
      </c>
      <c r="D7" s="124">
        <f t="shared" si="0"/>
        <v>1.1627906976744186E-2</v>
      </c>
      <c r="F7" s="160">
        <f t="shared" si="1"/>
        <v>0.77610472956335408</v>
      </c>
    </row>
    <row r="8" spans="1:6">
      <c r="A8" s="306"/>
      <c r="B8" s="117">
        <v>0.68</v>
      </c>
      <c r="C8" s="117">
        <v>39</v>
      </c>
      <c r="D8" s="124">
        <f t="shared" si="0"/>
        <v>1.7435897435897438E-2</v>
      </c>
      <c r="F8" s="160">
        <f t="shared" si="1"/>
        <v>1.1637590919196141</v>
      </c>
    </row>
    <row r="9" spans="1:6" ht="13.9" thickBot="1">
      <c r="A9" s="307"/>
      <c r="B9" s="127">
        <v>0.38</v>
      </c>
      <c r="C9" s="127">
        <v>41</v>
      </c>
      <c r="D9" s="161">
        <f t="shared" si="0"/>
        <v>9.2682926829268288E-3</v>
      </c>
      <c r="E9" s="161"/>
      <c r="F9" s="162">
        <f t="shared" si="1"/>
        <v>0.61861225761293681</v>
      </c>
    </row>
    <row r="10" spans="1:6">
      <c r="A10" s="310" t="s">
        <v>334</v>
      </c>
      <c r="B10" s="159">
        <v>0.53</v>
      </c>
      <c r="C10" s="159">
        <v>40</v>
      </c>
      <c r="D10" s="159">
        <f t="shared" si="0"/>
        <v>1.3250000000000001E-2</v>
      </c>
      <c r="E10" s="159"/>
      <c r="F10" s="163">
        <f t="shared" si="1"/>
        <v>0.88437133933744205</v>
      </c>
    </row>
    <row r="11" spans="1:6">
      <c r="A11" s="306"/>
      <c r="B11" s="124">
        <v>0.85</v>
      </c>
      <c r="C11" s="124">
        <v>38</v>
      </c>
      <c r="D11" s="124">
        <f t="shared" si="0"/>
        <v>2.2368421052631579E-2</v>
      </c>
      <c r="F11" s="160">
        <f t="shared" si="1"/>
        <v>1.4929804139758207</v>
      </c>
    </row>
    <row r="12" spans="1:6">
      <c r="A12" s="306"/>
      <c r="B12" s="124">
        <v>0.97</v>
      </c>
      <c r="C12" s="124">
        <v>39</v>
      </c>
      <c r="D12" s="124">
        <f t="shared" si="0"/>
        <v>2.4871794871794872E-2</v>
      </c>
      <c r="F12" s="160">
        <f t="shared" si="1"/>
        <v>1.6600681164147435</v>
      </c>
    </row>
    <row r="13" spans="1:6">
      <c r="A13" s="306"/>
      <c r="B13" s="124">
        <v>0.73</v>
      </c>
      <c r="C13" s="124">
        <v>34</v>
      </c>
      <c r="D13" s="124">
        <f t="shared" si="0"/>
        <v>2.1470588235294116E-2</v>
      </c>
      <c r="F13" s="160">
        <f t="shared" si="1"/>
        <v>1.4330545565290402</v>
      </c>
    </row>
    <row r="14" spans="1:6">
      <c r="A14" s="306"/>
      <c r="B14" s="117">
        <v>0.57999999999999996</v>
      </c>
      <c r="C14" s="117">
        <v>37</v>
      </c>
      <c r="D14" s="124">
        <f t="shared" si="0"/>
        <v>1.5675675675675675E-2</v>
      </c>
      <c r="F14" s="160">
        <f t="shared" si="1"/>
        <v>1.0462730786654082</v>
      </c>
    </row>
    <row r="15" spans="1:6">
      <c r="A15" s="306"/>
      <c r="B15" s="117">
        <v>0.87</v>
      </c>
      <c r="C15" s="117">
        <v>48</v>
      </c>
      <c r="D15" s="124">
        <f t="shared" si="0"/>
        <v>1.8124999999999999E-2</v>
      </c>
      <c r="F15" s="160">
        <f t="shared" si="1"/>
        <v>1.2097532472068782</v>
      </c>
    </row>
    <row r="16" spans="1:6">
      <c r="A16" s="306"/>
      <c r="B16" s="117">
        <v>0.61</v>
      </c>
      <c r="C16" s="117">
        <v>39</v>
      </c>
      <c r="D16" s="124">
        <f t="shared" si="0"/>
        <v>1.5641025641025642E-2</v>
      </c>
      <c r="F16" s="160">
        <f t="shared" si="1"/>
        <v>1.0439603618690656</v>
      </c>
    </row>
    <row r="17" spans="1:6" ht="13.9" thickBot="1">
      <c r="A17" s="307"/>
      <c r="B17" s="127">
        <v>0.61</v>
      </c>
      <c r="C17" s="127">
        <v>43</v>
      </c>
      <c r="D17" s="161">
        <f t="shared" si="0"/>
        <v>1.4186046511627907E-2</v>
      </c>
      <c r="E17" s="161"/>
      <c r="F17" s="162">
        <f t="shared" si="1"/>
        <v>0.94684777006729204</v>
      </c>
    </row>
    <row r="18" spans="1:6">
      <c r="A18" s="310" t="s">
        <v>335</v>
      </c>
      <c r="B18" s="159">
        <v>9.58</v>
      </c>
      <c r="C18" s="159">
        <v>25</v>
      </c>
      <c r="D18" s="159">
        <f t="shared" si="0"/>
        <v>0.38319999999999999</v>
      </c>
      <c r="E18" s="159"/>
      <c r="F18" s="163">
        <f t="shared" si="1"/>
        <v>25.576686583706245</v>
      </c>
    </row>
    <row r="19" spans="1:6">
      <c r="A19" s="306"/>
      <c r="B19" s="124">
        <v>9.2200000000000006</v>
      </c>
      <c r="C19" s="124">
        <v>28</v>
      </c>
      <c r="D19" s="124">
        <f t="shared" si="0"/>
        <v>0.32928571428571429</v>
      </c>
      <c r="F19" s="160">
        <f t="shared" si="1"/>
        <v>21.978177220191956</v>
      </c>
    </row>
    <row r="20" spans="1:6">
      <c r="A20" s="306"/>
      <c r="B20" s="124">
        <v>10.14</v>
      </c>
      <c r="C20" s="124">
        <v>30</v>
      </c>
      <c r="D20" s="124">
        <f t="shared" si="0"/>
        <v>0.33800000000000002</v>
      </c>
      <c r="F20" s="160">
        <f t="shared" si="1"/>
        <v>22.559812278947579</v>
      </c>
    </row>
    <row r="21" spans="1:6">
      <c r="A21" s="306"/>
      <c r="B21" s="124">
        <v>14.51</v>
      </c>
      <c r="C21" s="124">
        <v>35</v>
      </c>
      <c r="D21" s="124">
        <f t="shared" si="0"/>
        <v>0.41457142857142859</v>
      </c>
      <c r="F21" s="160">
        <f t="shared" si="1"/>
        <v>27.670572795226487</v>
      </c>
    </row>
    <row r="22" spans="1:6">
      <c r="A22" s="306"/>
      <c r="B22" s="124">
        <v>10.98</v>
      </c>
      <c r="C22" s="124">
        <v>34</v>
      </c>
      <c r="D22" s="124">
        <f t="shared" si="0"/>
        <v>0.32294117647058823</v>
      </c>
      <c r="F22" s="160">
        <f t="shared" si="1"/>
        <v>21.554711000943648</v>
      </c>
    </row>
    <row r="23" spans="1:6">
      <c r="A23" s="306"/>
      <c r="B23" s="117">
        <v>8.52</v>
      </c>
      <c r="C23" s="117">
        <v>27</v>
      </c>
      <c r="D23" s="124">
        <f>B23/C23</f>
        <v>0.31555555555555553</v>
      </c>
      <c r="E23" s="117"/>
      <c r="F23" s="160">
        <f t="shared" si="1"/>
        <v>21.061757683172623</v>
      </c>
    </row>
    <row r="24" spans="1:6">
      <c r="A24" s="306"/>
      <c r="B24" s="117">
        <v>8.69</v>
      </c>
      <c r="C24" s="117">
        <v>24</v>
      </c>
      <c r="D24" s="124">
        <f>B24/C24</f>
        <v>0.36208333333333331</v>
      </c>
      <c r="F24" s="160">
        <f t="shared" si="1"/>
        <v>24.167254524661541</v>
      </c>
    </row>
    <row r="25" spans="1:6" ht="13.9" thickBot="1">
      <c r="A25" s="307"/>
      <c r="B25" s="127">
        <v>11.11</v>
      </c>
      <c r="C25" s="127">
        <v>32</v>
      </c>
      <c r="D25" s="161">
        <f>B25/C25</f>
        <v>0.34718749999999998</v>
      </c>
      <c r="E25" s="161"/>
      <c r="F25" s="162">
        <f t="shared" si="1"/>
        <v>23.17303202839382</v>
      </c>
    </row>
    <row r="26" spans="1:6">
      <c r="A26" s="306" t="s">
        <v>336</v>
      </c>
      <c r="B26" s="117">
        <v>6.26</v>
      </c>
      <c r="C26" s="117">
        <v>38</v>
      </c>
      <c r="D26" s="124">
        <f>B26/C26</f>
        <v>0.16473684210526315</v>
      </c>
      <c r="F26" s="160">
        <f t="shared" si="1"/>
        <v>10.995361637045455</v>
      </c>
    </row>
    <row r="27" spans="1:6">
      <c r="A27" s="306"/>
      <c r="B27" s="124">
        <v>5.05</v>
      </c>
      <c r="C27" s="124">
        <v>35</v>
      </c>
      <c r="D27" s="124">
        <f t="shared" ref="D27:D30" si="2">B27/C27</f>
        <v>0.14428571428571427</v>
      </c>
      <c r="F27" s="160">
        <f t="shared" si="1"/>
        <v>9.6303509728389898</v>
      </c>
    </row>
    <row r="28" spans="1:6">
      <c r="A28" s="306"/>
      <c r="B28" s="117">
        <v>7.09</v>
      </c>
      <c r="C28" s="117">
        <v>37</v>
      </c>
      <c r="D28" s="124">
        <f t="shared" si="2"/>
        <v>0.19162162162162161</v>
      </c>
      <c r="F28" s="160">
        <f t="shared" si="1"/>
        <v>12.78978642713404</v>
      </c>
    </row>
    <row r="29" spans="1:6">
      <c r="A29" s="306"/>
      <c r="B29" s="124">
        <v>5.83</v>
      </c>
      <c r="C29" s="124">
        <v>31</v>
      </c>
      <c r="D29" s="124">
        <f t="shared" si="2"/>
        <v>0.18806451612903227</v>
      </c>
      <c r="F29" s="160">
        <f t="shared" si="1"/>
        <v>12.552367397047565</v>
      </c>
    </row>
    <row r="30" spans="1:6">
      <c r="A30" s="306"/>
      <c r="B30" s="124">
        <v>5.6</v>
      </c>
      <c r="C30" s="124">
        <v>30</v>
      </c>
      <c r="D30" s="124">
        <f t="shared" si="2"/>
        <v>0.18666666666666665</v>
      </c>
      <c r="F30" s="160">
        <f t="shared" si="1"/>
        <v>12.459067925257044</v>
      </c>
    </row>
    <row r="31" spans="1:6">
      <c r="A31" s="306"/>
      <c r="B31" s="117">
        <v>6.03</v>
      </c>
      <c r="C31" s="117">
        <v>36</v>
      </c>
      <c r="D31" s="124">
        <f>B31/C31</f>
        <v>0.16750000000000001</v>
      </c>
      <c r="F31" s="160">
        <f t="shared" si="1"/>
        <v>11.179788629360116</v>
      </c>
    </row>
    <row r="32" spans="1:6">
      <c r="A32" s="306"/>
      <c r="B32" s="117">
        <v>6.41</v>
      </c>
      <c r="C32" s="117">
        <v>35</v>
      </c>
      <c r="D32" s="124">
        <f>B32/C32</f>
        <v>0.18314285714285714</v>
      </c>
      <c r="F32" s="160">
        <f t="shared" si="1"/>
        <v>12.223871234831273</v>
      </c>
    </row>
    <row r="33" spans="1:6" ht="13.9" thickBot="1">
      <c r="A33" s="307"/>
      <c r="B33" s="127">
        <v>5.87</v>
      </c>
      <c r="C33" s="127">
        <v>33</v>
      </c>
      <c r="D33" s="161">
        <f>B33/C33</f>
        <v>0.17787878787878789</v>
      </c>
      <c r="E33" s="161"/>
      <c r="F33" s="162">
        <f t="shared" si="1"/>
        <v>11.872520896308256</v>
      </c>
    </row>
  </sheetData>
  <mergeCells count="4">
    <mergeCell ref="A26:A33"/>
    <mergeCell ref="A2:A9"/>
    <mergeCell ref="A10:A17"/>
    <mergeCell ref="A18:A25"/>
  </mergeCells>
  <phoneticPr fontId="16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9"/>
  <sheetViews>
    <sheetView zoomScale="85" zoomScaleNormal="85" workbookViewId="0">
      <selection activeCell="J14" sqref="J14"/>
    </sheetView>
  </sheetViews>
  <sheetFormatPr defaultColWidth="9" defaultRowHeight="13.5"/>
  <cols>
    <col min="1" max="1" width="3" customWidth="1"/>
    <col min="2" max="7" width="18.3984375" style="1" customWidth="1"/>
    <col min="8" max="8" width="12.46484375" style="19" customWidth="1"/>
    <col min="9" max="9" width="18.3984375" style="1" customWidth="1"/>
    <col min="10" max="11" width="18.3984375" customWidth="1"/>
  </cols>
  <sheetData>
    <row r="2" spans="2:8" ht="25.15">
      <c r="B2" s="296" t="s">
        <v>138</v>
      </c>
      <c r="C2" s="297"/>
      <c r="D2" s="297"/>
      <c r="E2" s="297"/>
      <c r="F2" s="297"/>
      <c r="G2" s="297"/>
      <c r="H2" s="311"/>
    </row>
    <row r="3" spans="2:8">
      <c r="B3" s="17" t="s">
        <v>139</v>
      </c>
      <c r="C3" s="1" t="s">
        <v>140</v>
      </c>
      <c r="D3" s="1" t="s">
        <v>141</v>
      </c>
      <c r="E3" s="1" t="s">
        <v>142</v>
      </c>
      <c r="F3" s="1" t="s">
        <v>3</v>
      </c>
      <c r="G3" s="1" t="s">
        <v>4</v>
      </c>
      <c r="H3" s="23" t="s">
        <v>8</v>
      </c>
    </row>
    <row r="4" spans="2:8">
      <c r="B4" s="17">
        <v>19.294838083563501</v>
      </c>
      <c r="C4" s="1">
        <v>16.053647174252902</v>
      </c>
      <c r="D4" s="1">
        <f t="shared" ref="D4:D13" si="0">B4-C4</f>
        <v>3.2411909093106002</v>
      </c>
      <c r="E4" s="1">
        <f t="shared" ref="E4:E13" si="1">2^(-D4)</f>
        <v>0.105755829165221</v>
      </c>
      <c r="F4" s="1">
        <f>AVERAGE(E4:E8)</f>
        <v>0.111946421653353</v>
      </c>
      <c r="G4" s="1">
        <f>E4/$F$4</f>
        <v>0.94470039866659095</v>
      </c>
      <c r="H4" s="23" t="s">
        <v>109</v>
      </c>
    </row>
    <row r="5" spans="2:8">
      <c r="B5" s="17">
        <v>19.409582467736101</v>
      </c>
      <c r="C5" s="1">
        <v>16.118905352851101</v>
      </c>
      <c r="D5" s="1">
        <f t="shared" si="0"/>
        <v>3.2906771148849998</v>
      </c>
      <c r="E5" s="1">
        <f t="shared" si="1"/>
        <v>0.102189784281465</v>
      </c>
      <c r="G5" s="1">
        <f t="shared" ref="G5:G13" si="2">E5/$F$4</f>
        <v>0.91284547350606604</v>
      </c>
      <c r="H5" s="23"/>
    </row>
    <row r="6" spans="2:8">
      <c r="B6" s="17">
        <v>18.612691363927802</v>
      </c>
      <c r="C6" s="1">
        <v>15.6356330915707</v>
      </c>
      <c r="D6" s="1">
        <f t="shared" si="0"/>
        <v>2.9770582723571</v>
      </c>
      <c r="E6" s="1">
        <f t="shared" si="1"/>
        <v>0.12700363792602601</v>
      </c>
      <c r="G6" s="1">
        <f t="shared" si="2"/>
        <v>1.13450377466551</v>
      </c>
      <c r="H6" s="23"/>
    </row>
    <row r="7" spans="2:8">
      <c r="B7" s="17">
        <v>19.2097498953562</v>
      </c>
      <c r="C7" s="1">
        <v>15.9344161947256</v>
      </c>
      <c r="D7" s="1">
        <f t="shared" si="0"/>
        <v>3.2753337006306</v>
      </c>
      <c r="E7" s="1">
        <f t="shared" si="1"/>
        <v>0.103282397410557</v>
      </c>
      <c r="G7" s="1">
        <f t="shared" si="2"/>
        <v>0.92260561691176801</v>
      </c>
      <c r="H7" s="23"/>
    </row>
    <row r="8" spans="2:8">
      <c r="B8" s="17">
        <v>18.831147555188199</v>
      </c>
      <c r="C8" s="1">
        <v>15.790181230043901</v>
      </c>
      <c r="D8" s="1">
        <f t="shared" si="0"/>
        <v>3.0409663251443</v>
      </c>
      <c r="E8" s="1">
        <f t="shared" si="1"/>
        <v>0.121500459483497</v>
      </c>
      <c r="G8" s="1">
        <f t="shared" si="2"/>
        <v>1.0853447362500599</v>
      </c>
      <c r="H8" s="23"/>
    </row>
    <row r="9" spans="2:8">
      <c r="B9" s="17">
        <v>23.647350089825402</v>
      </c>
      <c r="C9" s="1">
        <v>15.286874518166</v>
      </c>
      <c r="D9" s="1">
        <f t="shared" si="0"/>
        <v>8.3604755716593999</v>
      </c>
      <c r="E9" s="1">
        <f t="shared" si="1"/>
        <v>3.0426085049893399E-3</v>
      </c>
      <c r="G9" s="1">
        <f t="shared" si="2"/>
        <v>2.71791492756321E-2</v>
      </c>
      <c r="H9" s="23" t="s">
        <v>143</v>
      </c>
    </row>
    <row r="10" spans="2:8">
      <c r="B10" s="17">
        <v>23.551954351064701</v>
      </c>
      <c r="C10" s="1">
        <v>15.159293858800799</v>
      </c>
      <c r="D10" s="1">
        <f t="shared" si="0"/>
        <v>8.3926604922639001</v>
      </c>
      <c r="E10" s="1">
        <f t="shared" si="1"/>
        <v>2.9754828292418399E-3</v>
      </c>
      <c r="G10" s="1">
        <f t="shared" si="2"/>
        <v>2.6579526038407401E-2</v>
      </c>
      <c r="H10" s="23"/>
    </row>
    <row r="11" spans="2:8">
      <c r="B11" s="17">
        <v>23.741182537438601</v>
      </c>
      <c r="C11" s="1">
        <v>15.344759694441301</v>
      </c>
      <c r="D11" s="1">
        <f t="shared" si="0"/>
        <v>8.3964228429972998</v>
      </c>
      <c r="E11" s="1">
        <f t="shared" si="1"/>
        <v>2.9677332875129299E-3</v>
      </c>
      <c r="G11" s="1">
        <f t="shared" si="2"/>
        <v>2.6510300585601901E-2</v>
      </c>
      <c r="H11" s="23"/>
    </row>
    <row r="12" spans="2:8">
      <c r="B12" s="17">
        <v>23.110261028727201</v>
      </c>
      <c r="C12" s="1">
        <v>15.0368950745469</v>
      </c>
      <c r="D12" s="1">
        <f t="shared" si="0"/>
        <v>8.0733659541803</v>
      </c>
      <c r="E12" s="1">
        <f t="shared" si="1"/>
        <v>3.7125702637539502E-3</v>
      </c>
      <c r="G12" s="1">
        <f t="shared" si="2"/>
        <v>3.3163813625504503E-2</v>
      </c>
      <c r="H12" s="23"/>
    </row>
    <row r="13" spans="2:8">
      <c r="B13" s="18">
        <v>23.047289899308701</v>
      </c>
      <c r="C13" s="14">
        <v>15.2963582828406</v>
      </c>
      <c r="D13" s="14">
        <f t="shared" si="0"/>
        <v>7.7509316164681001</v>
      </c>
      <c r="E13" s="14">
        <f t="shared" si="1"/>
        <v>4.6423415452173603E-3</v>
      </c>
      <c r="F13" s="14"/>
      <c r="G13" s="14">
        <f t="shared" si="2"/>
        <v>4.1469316094734698E-2</v>
      </c>
      <c r="H13" s="26"/>
    </row>
    <row r="15" spans="2:8" ht="25.15">
      <c r="B15" s="296" t="s">
        <v>144</v>
      </c>
      <c r="C15" s="297"/>
      <c r="D15" s="297" t="s">
        <v>144</v>
      </c>
      <c r="E15" s="297"/>
      <c r="F15" s="297"/>
      <c r="G15" s="297"/>
      <c r="H15" s="311"/>
    </row>
    <row r="16" spans="2:8">
      <c r="B16" s="17" t="s">
        <v>145</v>
      </c>
      <c r="C16" s="1" t="s">
        <v>146</v>
      </c>
      <c r="D16" s="1" t="s">
        <v>141</v>
      </c>
      <c r="E16" s="1" t="s">
        <v>142</v>
      </c>
      <c r="F16" s="1" t="s">
        <v>3</v>
      </c>
      <c r="G16" s="1" t="s">
        <v>4</v>
      </c>
      <c r="H16" s="23" t="s">
        <v>8</v>
      </c>
    </row>
    <row r="17" spans="2:8">
      <c r="B17" s="17">
        <v>17.940000000000001</v>
      </c>
      <c r="C17" s="1">
        <v>15.7364281244966</v>
      </c>
      <c r="D17" s="1">
        <f t="shared" ref="D17:D26" si="3">B17-C17</f>
        <v>2.2035718755034002</v>
      </c>
      <c r="E17" s="1">
        <f t="shared" ref="E17:E26" si="4">2^(-D17)</f>
        <v>0.217099472324224</v>
      </c>
      <c r="F17" s="1">
        <f>AVERAGE(E17:E21)</f>
        <v>0.208065203485304</v>
      </c>
      <c r="G17" s="1">
        <f>E17/$F$17</f>
        <v>1.04342037345787</v>
      </c>
      <c r="H17" s="23" t="s">
        <v>109</v>
      </c>
    </row>
    <row r="18" spans="2:8">
      <c r="B18" s="17">
        <v>18.805</v>
      </c>
      <c r="C18" s="1">
        <v>16.6811330341177</v>
      </c>
      <c r="D18" s="1">
        <f t="shared" si="3"/>
        <v>2.1238669658823</v>
      </c>
      <c r="E18" s="1">
        <f t="shared" si="4"/>
        <v>0.22943112595672199</v>
      </c>
      <c r="G18" s="1">
        <f t="shared" ref="G18:G26" si="5">E18/$F$17</f>
        <v>1.1026885904683601</v>
      </c>
      <c r="H18" s="23"/>
    </row>
    <row r="19" spans="2:8">
      <c r="B19" s="17">
        <v>18.329999999999998</v>
      </c>
      <c r="C19" s="1">
        <v>16.100971198638302</v>
      </c>
      <c r="D19" s="1">
        <f t="shared" si="3"/>
        <v>2.2290288013617001</v>
      </c>
      <c r="E19" s="1">
        <f t="shared" si="4"/>
        <v>0.21330226620808901</v>
      </c>
      <c r="G19" s="1">
        <f t="shared" si="5"/>
        <v>1.02517029582582</v>
      </c>
      <c r="H19" s="23"/>
    </row>
    <row r="20" spans="2:8">
      <c r="B20" s="17">
        <v>20.65</v>
      </c>
      <c r="C20" s="1">
        <v>17.839707397791098</v>
      </c>
      <c r="D20" s="1">
        <f t="shared" si="3"/>
        <v>2.8102926022089001</v>
      </c>
      <c r="E20" s="1">
        <f t="shared" si="4"/>
        <v>0.14256654671794</v>
      </c>
      <c r="G20" s="1">
        <f t="shared" si="5"/>
        <v>0.68520129425682696</v>
      </c>
      <c r="H20" s="23"/>
    </row>
    <row r="21" spans="2:8">
      <c r="B21" s="17">
        <v>18.375</v>
      </c>
      <c r="C21" s="1">
        <v>16.303588515735399</v>
      </c>
      <c r="D21" s="1">
        <f t="shared" si="3"/>
        <v>2.0714114842645999</v>
      </c>
      <c r="E21" s="1">
        <f t="shared" si="4"/>
        <v>0.23792660621954501</v>
      </c>
      <c r="G21" s="1">
        <f t="shared" si="5"/>
        <v>1.14351944599112</v>
      </c>
      <c r="H21" s="23"/>
    </row>
    <row r="22" spans="2:8">
      <c r="B22" s="17">
        <v>18.105</v>
      </c>
      <c r="C22" s="1">
        <v>15.013526667053799</v>
      </c>
      <c r="D22" s="1">
        <f t="shared" si="3"/>
        <v>3.0914733329462001</v>
      </c>
      <c r="E22" s="1">
        <f t="shared" si="4"/>
        <v>0.117320470496962</v>
      </c>
      <c r="G22" s="1">
        <f t="shared" si="5"/>
        <v>0.56386396442905595</v>
      </c>
      <c r="H22" s="23" t="s">
        <v>143</v>
      </c>
    </row>
    <row r="23" spans="2:8">
      <c r="B23" s="17">
        <v>17.664999999999999</v>
      </c>
      <c r="C23" s="1">
        <v>14.6377116590226</v>
      </c>
      <c r="D23" s="1">
        <f t="shared" si="3"/>
        <v>3.0272883409774001</v>
      </c>
      <c r="E23" s="1">
        <f t="shared" si="4"/>
        <v>0.122657865795139</v>
      </c>
      <c r="G23" s="1">
        <f t="shared" si="5"/>
        <v>0.58951647724124401</v>
      </c>
      <c r="H23" s="23"/>
    </row>
    <row r="24" spans="2:8">
      <c r="B24" s="17">
        <v>18.254999999999999</v>
      </c>
      <c r="C24" s="1">
        <v>15.269970077183601</v>
      </c>
      <c r="D24" s="1">
        <f t="shared" si="3"/>
        <v>2.9850299228164001</v>
      </c>
      <c r="E24" s="1">
        <f t="shared" si="4"/>
        <v>0.12630381112696401</v>
      </c>
      <c r="G24" s="1">
        <f t="shared" si="5"/>
        <v>0.60703956745888499</v>
      </c>
      <c r="H24" s="23"/>
    </row>
    <row r="25" spans="2:8">
      <c r="B25" s="17">
        <v>18.425000000000001</v>
      </c>
      <c r="C25" s="1">
        <v>15.304090662291999</v>
      </c>
      <c r="D25" s="1">
        <f t="shared" si="3"/>
        <v>3.1209093377079999</v>
      </c>
      <c r="E25" s="1">
        <f t="shared" si="4"/>
        <v>0.114950979327299</v>
      </c>
      <c r="G25" s="1">
        <f t="shared" si="5"/>
        <v>0.55247574991758996</v>
      </c>
      <c r="H25" s="23"/>
    </row>
    <row r="26" spans="2:8">
      <c r="B26" s="18">
        <v>18.440000000000001</v>
      </c>
      <c r="C26" s="14">
        <v>15.297349650688201</v>
      </c>
      <c r="D26" s="14">
        <f t="shared" si="3"/>
        <v>3.1426503493118001</v>
      </c>
      <c r="E26" s="14">
        <f t="shared" si="4"/>
        <v>0.113231687314511</v>
      </c>
      <c r="F26" s="14"/>
      <c r="G26" s="14">
        <f t="shared" si="5"/>
        <v>0.54421251327835996</v>
      </c>
      <c r="H26" s="26"/>
    </row>
    <row r="28" spans="2:8" ht="25.15">
      <c r="B28" s="296" t="s">
        <v>147</v>
      </c>
      <c r="C28" s="297"/>
      <c r="D28" s="297"/>
      <c r="E28" s="297"/>
      <c r="F28" s="297"/>
      <c r="G28" s="297"/>
      <c r="H28" s="311"/>
    </row>
    <row r="29" spans="2:8">
      <c r="B29" s="17" t="s">
        <v>148</v>
      </c>
      <c r="C29" s="1" t="s">
        <v>146</v>
      </c>
      <c r="D29" s="1" t="s">
        <v>141</v>
      </c>
      <c r="E29" s="1" t="s">
        <v>142</v>
      </c>
      <c r="F29" s="1" t="s">
        <v>3</v>
      </c>
      <c r="G29" s="1" t="s">
        <v>4</v>
      </c>
      <c r="H29" s="23" t="s">
        <v>8</v>
      </c>
    </row>
    <row r="30" spans="2:8">
      <c r="B30" s="17">
        <v>20.065000000000001</v>
      </c>
      <c r="C30" s="1">
        <v>15.7364281244966</v>
      </c>
      <c r="D30" s="1">
        <f t="shared" ref="D30:D39" si="6">B30-C30</f>
        <v>4.3285718755033997</v>
      </c>
      <c r="E30" s="1">
        <f t="shared" ref="E30:E39" si="7">2^(-D30)</f>
        <v>4.9770273474728399E-2</v>
      </c>
      <c r="F30" s="1">
        <f>AVERAGE(E30:E34)</f>
        <v>4.59753804197406E-2</v>
      </c>
      <c r="G30" s="1">
        <f>E30/$F$30</f>
        <v>1.08254185219006</v>
      </c>
      <c r="H30" s="23" t="s">
        <v>109</v>
      </c>
    </row>
    <row r="31" spans="2:8">
      <c r="B31" s="17">
        <v>21.114999999999998</v>
      </c>
      <c r="C31" s="1">
        <v>16.6811330341177</v>
      </c>
      <c r="D31" s="1">
        <f t="shared" si="6"/>
        <v>4.4338669658822996</v>
      </c>
      <c r="E31" s="1">
        <f t="shared" si="7"/>
        <v>4.6267181765510902E-2</v>
      </c>
      <c r="G31" s="1">
        <f t="shared" ref="G31:G39" si="8">E31/$F$30</f>
        <v>1.00634690443246</v>
      </c>
      <c r="H31" s="23"/>
    </row>
    <row r="32" spans="2:8">
      <c r="B32" s="17">
        <v>20.69</v>
      </c>
      <c r="C32" s="1">
        <v>16.100971198638302</v>
      </c>
      <c r="D32" s="1">
        <f t="shared" si="6"/>
        <v>4.5890288013617004</v>
      </c>
      <c r="E32" s="1">
        <f t="shared" si="7"/>
        <v>4.1549392647664399E-2</v>
      </c>
      <c r="G32" s="1">
        <f t="shared" si="8"/>
        <v>0.903731350743193</v>
      </c>
      <c r="H32" s="23"/>
    </row>
    <row r="33" spans="2:8">
      <c r="B33" s="17">
        <v>22</v>
      </c>
      <c r="C33" s="1">
        <v>17.839707397791098</v>
      </c>
      <c r="D33" s="1">
        <f t="shared" si="6"/>
        <v>4.1602926022088997</v>
      </c>
      <c r="E33" s="1">
        <f t="shared" si="7"/>
        <v>5.5927722723475001E-2</v>
      </c>
      <c r="G33" s="1">
        <f t="shared" si="8"/>
        <v>1.2164711246078399</v>
      </c>
      <c r="H33" s="23"/>
    </row>
    <row r="34" spans="2:8">
      <c r="B34" s="17">
        <v>21.085000000000001</v>
      </c>
      <c r="C34" s="1">
        <v>16.303588515735399</v>
      </c>
      <c r="D34" s="1">
        <f t="shared" si="6"/>
        <v>4.7814114842646003</v>
      </c>
      <c r="E34" s="1">
        <f t="shared" si="7"/>
        <v>3.6362331487324498E-2</v>
      </c>
      <c r="G34" s="1">
        <f t="shared" si="8"/>
        <v>0.79090876802645105</v>
      </c>
      <c r="H34" s="23"/>
    </row>
    <row r="35" spans="2:8">
      <c r="B35" s="17">
        <v>20.004999999999999</v>
      </c>
      <c r="C35" s="1">
        <v>15.013526667053799</v>
      </c>
      <c r="D35" s="1">
        <f t="shared" si="6"/>
        <v>4.9914733329462004</v>
      </c>
      <c r="E35" s="1">
        <f t="shared" si="7"/>
        <v>3.1435241722728997E-2</v>
      </c>
      <c r="G35" s="1">
        <f t="shared" si="8"/>
        <v>0.683740763768243</v>
      </c>
      <c r="H35" s="23" t="s">
        <v>143</v>
      </c>
    </row>
    <row r="36" spans="2:8">
      <c r="B36" s="17">
        <v>19.875</v>
      </c>
      <c r="C36" s="1">
        <v>14.6377116590226</v>
      </c>
      <c r="D36" s="1">
        <f t="shared" si="6"/>
        <v>5.2372883409773996</v>
      </c>
      <c r="E36" s="1">
        <f t="shared" si="7"/>
        <v>2.6510572923165301E-2</v>
      </c>
      <c r="G36" s="1">
        <f t="shared" si="8"/>
        <v>0.57662541736756001</v>
      </c>
      <c r="H36" s="23"/>
    </row>
    <row r="37" spans="2:8">
      <c r="B37" s="17">
        <v>20.329999999999998</v>
      </c>
      <c r="C37" s="1">
        <v>15.269970077183601</v>
      </c>
      <c r="D37" s="1">
        <f t="shared" si="6"/>
        <v>5.0600299228164003</v>
      </c>
      <c r="E37" s="1">
        <f t="shared" si="7"/>
        <v>2.9976381984851402E-2</v>
      </c>
      <c r="G37" s="1">
        <f t="shared" si="8"/>
        <v>0.65200943877302497</v>
      </c>
      <c r="H37" s="23"/>
    </row>
    <row r="38" spans="2:8">
      <c r="B38" s="17">
        <v>20.204999999999998</v>
      </c>
      <c r="C38" s="1">
        <v>15.304090662291999</v>
      </c>
      <c r="D38" s="1">
        <f t="shared" si="6"/>
        <v>4.9009093377079997</v>
      </c>
      <c r="E38" s="1">
        <f t="shared" si="7"/>
        <v>3.3471816604986701E-2</v>
      </c>
      <c r="G38" s="1">
        <f t="shared" si="8"/>
        <v>0.72803783893465701</v>
      </c>
      <c r="H38" s="23"/>
    </row>
    <row r="39" spans="2:8">
      <c r="B39" s="18">
        <v>20.475000000000001</v>
      </c>
      <c r="C39" s="14">
        <v>15.297349650688201</v>
      </c>
      <c r="D39" s="14">
        <f t="shared" si="6"/>
        <v>5.1776503493117998</v>
      </c>
      <c r="E39" s="14">
        <f t="shared" si="7"/>
        <v>2.76294307863112E-2</v>
      </c>
      <c r="F39" s="14"/>
      <c r="G39" s="14">
        <f t="shared" si="8"/>
        <v>0.60096143923254697</v>
      </c>
      <c r="H39" s="26"/>
    </row>
  </sheetData>
  <mergeCells count="3">
    <mergeCell ref="B2:H2"/>
    <mergeCell ref="B15:H15"/>
    <mergeCell ref="B28:H28"/>
  </mergeCells>
  <phoneticPr fontId="16" type="noConversion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S77"/>
  <sheetViews>
    <sheetView topLeftCell="A13" zoomScale="70" zoomScaleNormal="70" workbookViewId="0">
      <selection activeCell="V9" sqref="V9"/>
    </sheetView>
  </sheetViews>
  <sheetFormatPr defaultColWidth="9" defaultRowHeight="13.5"/>
  <cols>
    <col min="1" max="1" width="3.3984375" customWidth="1"/>
    <col min="2" max="3" width="17.6640625" style="1" customWidth="1"/>
    <col min="4" max="7" width="16.796875" style="1" customWidth="1"/>
    <col min="8" max="9" width="16.796875" customWidth="1"/>
    <col min="12" max="12" width="13.73046875"/>
    <col min="13" max="18" width="14.6640625" customWidth="1"/>
    <col min="19" max="20" width="13.73046875"/>
  </cols>
  <sheetData>
    <row r="1" spans="2:18" ht="19.05" customHeight="1">
      <c r="H1" s="1"/>
      <c r="I1" s="1"/>
      <c r="K1" s="1"/>
      <c r="L1" s="1"/>
      <c r="M1" s="1"/>
      <c r="N1" s="1"/>
      <c r="O1" s="1"/>
      <c r="P1" s="1"/>
      <c r="Q1" s="1"/>
    </row>
    <row r="2" spans="2:18" ht="19.05" customHeight="1">
      <c r="B2" s="16"/>
      <c r="C2" s="4"/>
      <c r="D2" s="286" t="s">
        <v>149</v>
      </c>
      <c r="E2" s="286"/>
      <c r="F2" s="286" t="s">
        <v>86</v>
      </c>
      <c r="G2" s="286"/>
      <c r="H2" s="286" t="s">
        <v>150</v>
      </c>
      <c r="I2" s="312"/>
      <c r="K2" s="16"/>
      <c r="L2" s="4"/>
      <c r="M2" s="286" t="s">
        <v>149</v>
      </c>
      <c r="N2" s="286"/>
      <c r="O2" s="286" t="s">
        <v>86</v>
      </c>
      <c r="P2" s="286"/>
      <c r="Q2" s="286" t="s">
        <v>150</v>
      </c>
      <c r="R2" s="312"/>
    </row>
    <row r="3" spans="2:18" ht="19.05" customHeight="1">
      <c r="B3" s="17" t="s">
        <v>151</v>
      </c>
      <c r="C3" s="1" t="s">
        <v>152</v>
      </c>
      <c r="D3" s="1">
        <v>1901889</v>
      </c>
      <c r="E3" s="1">
        <v>2267804.2000000002</v>
      </c>
      <c r="F3" s="1">
        <v>4295511.4000000004</v>
      </c>
      <c r="G3" s="1">
        <v>4111165.2</v>
      </c>
      <c r="H3" s="1">
        <v>2323047.6</v>
      </c>
      <c r="I3" s="12">
        <v>1914500.8</v>
      </c>
      <c r="K3" s="17" t="s">
        <v>151</v>
      </c>
      <c r="L3" s="1" t="s">
        <v>153</v>
      </c>
      <c r="M3" s="1">
        <v>628800.92727300001</v>
      </c>
      <c r="N3" s="1">
        <v>632135.571429</v>
      </c>
      <c r="O3" s="1">
        <v>3038313.0344830002</v>
      </c>
      <c r="P3" s="1">
        <v>2781799.818182</v>
      </c>
      <c r="Q3" s="1">
        <v>901161.75</v>
      </c>
      <c r="R3" s="12">
        <v>1253647.118644</v>
      </c>
    </row>
    <row r="4" spans="2:18" ht="19.05" customHeight="1">
      <c r="B4" s="17"/>
      <c r="C4" s="1" t="s">
        <v>154</v>
      </c>
      <c r="D4" s="1">
        <v>2984571.964286</v>
      </c>
      <c r="E4" s="1">
        <v>2520253.4210529998</v>
      </c>
      <c r="F4" s="1">
        <v>2737350.756757</v>
      </c>
      <c r="G4" s="1">
        <v>2517376.6428570002</v>
      </c>
      <c r="H4" s="1">
        <v>2560028.1071429998</v>
      </c>
      <c r="I4" s="12">
        <v>3024158.6785710002</v>
      </c>
      <c r="K4" s="17"/>
      <c r="L4" s="1" t="s">
        <v>155</v>
      </c>
      <c r="M4" s="1">
        <v>3558049.4137929999</v>
      </c>
      <c r="N4" s="1">
        <v>2765673.3103450001</v>
      </c>
      <c r="O4" s="1">
        <v>3307697.8965520002</v>
      </c>
      <c r="P4" s="1">
        <v>3490929.6896549999</v>
      </c>
      <c r="Q4" s="1">
        <v>3282239.5172410002</v>
      </c>
      <c r="R4" s="12">
        <v>3127618.7586210002</v>
      </c>
    </row>
    <row r="5" spans="2:18" ht="19.05" customHeight="1">
      <c r="B5" s="17"/>
      <c r="C5" s="1" t="s">
        <v>156</v>
      </c>
      <c r="D5" s="1">
        <f>D3/D4</f>
        <v>0.63724012111565498</v>
      </c>
      <c r="E5" s="1">
        <f>E3/E4</f>
        <v>0.89983181098211795</v>
      </c>
      <c r="F5" s="1">
        <f>F3/F4</f>
        <v>1.56922213545223</v>
      </c>
      <c r="G5" s="1">
        <f>G3/G4</f>
        <v>1.6331148585434501</v>
      </c>
      <c r="H5" s="1">
        <f t="shared" ref="H5:R5" si="0">H3/H4</f>
        <v>0.90743050575039597</v>
      </c>
      <c r="I5" s="12">
        <f t="shared" si="0"/>
        <v>0.63306889733201899</v>
      </c>
      <c r="K5" s="17"/>
      <c r="L5" s="1" t="s">
        <v>157</v>
      </c>
      <c r="M5" s="1">
        <f t="shared" si="0"/>
        <v>0.17672630538390299</v>
      </c>
      <c r="N5" s="1">
        <f t="shared" si="0"/>
        <v>0.228564801585385</v>
      </c>
      <c r="O5" s="1">
        <f t="shared" si="0"/>
        <v>0.91855820256444498</v>
      </c>
      <c r="P5" s="1">
        <f t="shared" si="0"/>
        <v>0.79686503753586602</v>
      </c>
      <c r="Q5" s="1">
        <f t="shared" si="0"/>
        <v>0.27455697406187501</v>
      </c>
      <c r="R5" s="12">
        <f t="shared" si="0"/>
        <v>0.40083118033118098</v>
      </c>
    </row>
    <row r="6" spans="2:18" ht="19.05" customHeight="1">
      <c r="B6" s="17"/>
      <c r="C6" s="1" t="s">
        <v>3</v>
      </c>
      <c r="D6" s="1">
        <f>AVERAGE(D5:E5)</f>
        <v>0.76853596604888696</v>
      </c>
      <c r="H6" s="1"/>
      <c r="I6" s="12"/>
      <c r="K6" s="17"/>
      <c r="L6" s="1" t="s">
        <v>3</v>
      </c>
      <c r="M6" s="1">
        <f>AVERAGE(M5:N5)</f>
        <v>0.202645553484644</v>
      </c>
      <c r="N6" s="1"/>
      <c r="O6" s="1"/>
      <c r="P6" s="1"/>
      <c r="Q6" s="1"/>
      <c r="R6" s="12"/>
    </row>
    <row r="7" spans="2:18" ht="19.05" customHeight="1">
      <c r="B7" s="17"/>
      <c r="C7" s="1" t="s">
        <v>4</v>
      </c>
      <c r="D7" s="1">
        <f>D5/D6</f>
        <v>0.82916109234518298</v>
      </c>
      <c r="E7" s="1">
        <f>E5/D6</f>
        <v>1.17083890765482</v>
      </c>
      <c r="F7" s="1">
        <f>F5/D6</f>
        <v>2.0418330498177499</v>
      </c>
      <c r="G7" s="1">
        <f>G5/D6</f>
        <v>2.12496868160828</v>
      </c>
      <c r="H7" s="1">
        <f>H5/D6</f>
        <v>1.18072614143952</v>
      </c>
      <c r="I7" s="12">
        <f>I5/D6</f>
        <v>0.823733599074984</v>
      </c>
      <c r="K7" s="17"/>
      <c r="L7" s="1" t="s">
        <v>4</v>
      </c>
      <c r="M7" s="1">
        <f>M5/M6</f>
        <v>0.87209564851022003</v>
      </c>
      <c r="N7" s="1">
        <f>N5/M6</f>
        <v>1.12790435148978</v>
      </c>
      <c r="O7" s="1">
        <f>O5/M6</f>
        <v>4.5328317684209596</v>
      </c>
      <c r="P7" s="1">
        <f>P5/M6</f>
        <v>3.9323095120182301</v>
      </c>
      <c r="Q7" s="1">
        <f>Q5/M6</f>
        <v>1.3548630569023601</v>
      </c>
      <c r="R7" s="12">
        <f>R5/M6</f>
        <v>1.9779914902576701</v>
      </c>
    </row>
    <row r="8" spans="2:18" ht="19.05" customHeight="1">
      <c r="B8" s="17"/>
      <c r="H8" s="1"/>
      <c r="I8" s="12"/>
      <c r="K8" s="17"/>
      <c r="L8" s="1"/>
      <c r="M8" s="1"/>
      <c r="N8" s="1"/>
      <c r="O8" s="1"/>
      <c r="P8" s="1"/>
      <c r="Q8" s="1"/>
      <c r="R8" s="12"/>
    </row>
    <row r="9" spans="2:18" ht="19.05" customHeight="1">
      <c r="B9" s="17" t="s">
        <v>158</v>
      </c>
      <c r="C9" s="1" t="s">
        <v>152</v>
      </c>
      <c r="D9" s="1">
        <v>818527.70212799998</v>
      </c>
      <c r="E9" s="1">
        <v>991839.18421099999</v>
      </c>
      <c r="F9" s="1">
        <v>2273820.3333330001</v>
      </c>
      <c r="G9" s="1">
        <v>2747528.285714</v>
      </c>
      <c r="H9" s="1">
        <v>1524346.181818</v>
      </c>
      <c r="I9" s="12">
        <v>1493153.3191490001</v>
      </c>
      <c r="K9" s="17" t="s">
        <v>158</v>
      </c>
      <c r="L9" s="1" t="s">
        <v>153</v>
      </c>
      <c r="M9" s="1">
        <v>840008.18181800004</v>
      </c>
      <c r="N9" s="1">
        <v>604853.87272700004</v>
      </c>
      <c r="O9" s="1">
        <v>2065021.407407</v>
      </c>
      <c r="P9" s="1">
        <v>1996410.396226</v>
      </c>
      <c r="Q9" s="1">
        <v>905018.857143</v>
      </c>
      <c r="R9" s="12">
        <v>859622.074074</v>
      </c>
    </row>
    <row r="10" spans="2:18" ht="19.05" customHeight="1">
      <c r="B10" s="17"/>
      <c r="C10" s="1" t="s">
        <v>154</v>
      </c>
      <c r="D10" s="1">
        <v>3016400.5263160001</v>
      </c>
      <c r="E10" s="1">
        <v>2780432.769231</v>
      </c>
      <c r="F10" s="1">
        <v>2654185.1842109999</v>
      </c>
      <c r="G10" s="1">
        <v>2729847.8421049998</v>
      </c>
      <c r="H10" s="1">
        <v>3069475.9473680002</v>
      </c>
      <c r="I10" s="12">
        <v>2694723.75</v>
      </c>
      <c r="K10" s="17"/>
      <c r="L10" s="1" t="s">
        <v>155</v>
      </c>
      <c r="M10" s="1">
        <v>3051056.3703700001</v>
      </c>
      <c r="N10" s="1">
        <v>3651206.0370370001</v>
      </c>
      <c r="O10" s="1">
        <v>3667101</v>
      </c>
      <c r="P10" s="1">
        <v>3434918.0740740001</v>
      </c>
      <c r="Q10" s="1">
        <v>3058379.529412</v>
      </c>
      <c r="R10" s="12">
        <v>3034558.4339620001</v>
      </c>
    </row>
    <row r="11" spans="2:18" ht="19.05" customHeight="1">
      <c r="B11" s="17"/>
      <c r="C11" s="1" t="s">
        <v>156</v>
      </c>
      <c r="D11" s="1">
        <f t="shared" ref="D11:I11" si="1">D9/D10</f>
        <v>0.271359090076704</v>
      </c>
      <c r="E11" s="1">
        <f t="shared" si="1"/>
        <v>0.35672115333517601</v>
      </c>
      <c r="F11" s="1">
        <f t="shared" si="1"/>
        <v>0.85669242178703897</v>
      </c>
      <c r="G11" s="1">
        <f t="shared" si="1"/>
        <v>1.0064767139531701</v>
      </c>
      <c r="H11" s="1">
        <f t="shared" si="1"/>
        <v>0.49661447359608402</v>
      </c>
      <c r="I11" s="12">
        <f t="shared" si="1"/>
        <v>0.55410255657894403</v>
      </c>
      <c r="K11" s="17"/>
      <c r="L11" s="1" t="s">
        <v>157</v>
      </c>
      <c r="M11" s="1">
        <f t="shared" ref="M11:R11" si="2">M9/M10</f>
        <v>0.27531716227063102</v>
      </c>
      <c r="N11" s="1">
        <f t="shared" si="2"/>
        <v>0.16565865267297999</v>
      </c>
      <c r="O11" s="1">
        <f t="shared" si="2"/>
        <v>0.56312095232910098</v>
      </c>
      <c r="P11" s="1">
        <f t="shared" si="2"/>
        <v>0.58121048396887898</v>
      </c>
      <c r="Q11" s="1">
        <f t="shared" si="2"/>
        <v>0.29591450257875501</v>
      </c>
      <c r="R11" s="12">
        <f t="shared" si="2"/>
        <v>0.28327748263250802</v>
      </c>
    </row>
    <row r="12" spans="2:18" ht="19.05" customHeight="1">
      <c r="B12" s="17"/>
      <c r="C12" s="1" t="s">
        <v>3</v>
      </c>
      <c r="D12" s="1">
        <f>AVERAGE(D11:E11)</f>
        <v>0.31404012170593998</v>
      </c>
      <c r="H12" s="1"/>
      <c r="I12" s="12"/>
      <c r="K12" s="17"/>
      <c r="L12" s="1" t="s">
        <v>3</v>
      </c>
      <c r="M12" s="1">
        <f>AVERAGE(M11:N11)</f>
        <v>0.22048790747180599</v>
      </c>
      <c r="N12" s="1"/>
      <c r="O12" s="1"/>
      <c r="P12" s="1"/>
      <c r="Q12" s="1"/>
      <c r="R12" s="12"/>
    </row>
    <row r="13" spans="2:18" ht="19.05" customHeight="1">
      <c r="B13" s="17"/>
      <c r="C13" s="1" t="s">
        <v>4</v>
      </c>
      <c r="D13" s="1">
        <f>D11/D12</f>
        <v>0.86409051366626999</v>
      </c>
      <c r="E13" s="1">
        <f>E11/D12</f>
        <v>1.13590948633373</v>
      </c>
      <c r="F13" s="1">
        <f>F11/D12</f>
        <v>2.7279712449902398</v>
      </c>
      <c r="G13" s="1">
        <f>G11/D12</f>
        <v>3.2049303397468898</v>
      </c>
      <c r="H13" s="1">
        <f>H11/D12</f>
        <v>1.5813726949867299</v>
      </c>
      <c r="I13" s="12">
        <f>I11/D12</f>
        <v>1.7644323711534999</v>
      </c>
      <c r="K13" s="17"/>
      <c r="L13" s="1"/>
      <c r="M13" s="1">
        <f>M11/M12</f>
        <v>1.2486723894635201</v>
      </c>
      <c r="N13" s="1">
        <f>N11/M12</f>
        <v>0.75132761053647901</v>
      </c>
      <c r="O13" s="1">
        <f>O11/M12</f>
        <v>2.5539765821447999</v>
      </c>
      <c r="P13" s="1">
        <f>P11/M12</f>
        <v>2.6360197737519901</v>
      </c>
      <c r="Q13" s="1">
        <f>Q11/M12</f>
        <v>1.3420894867742099</v>
      </c>
      <c r="R13" s="12">
        <f>R11/M12</f>
        <v>1.28477559554476</v>
      </c>
    </row>
    <row r="14" spans="2:18" ht="19.05" customHeight="1">
      <c r="B14" s="17"/>
      <c r="H14" s="1"/>
      <c r="I14" s="12"/>
      <c r="K14" s="17"/>
      <c r="L14" s="1"/>
      <c r="M14" s="1"/>
      <c r="N14" s="1"/>
      <c r="O14" s="1"/>
      <c r="P14" s="1"/>
      <c r="Q14" s="1"/>
      <c r="R14" s="12"/>
    </row>
    <row r="15" spans="2:18" ht="19.05" customHeight="1">
      <c r="B15" s="17" t="s">
        <v>159</v>
      </c>
      <c r="C15" s="1" t="s">
        <v>152</v>
      </c>
      <c r="D15" s="1">
        <v>3954072.32</v>
      </c>
      <c r="E15" s="1">
        <v>4133636.64</v>
      </c>
      <c r="F15" s="1">
        <v>8672461.2400000002</v>
      </c>
      <c r="G15" s="1">
        <v>6593155.6799999997</v>
      </c>
      <c r="H15" s="1">
        <v>4652669.12</v>
      </c>
      <c r="I15" s="12">
        <v>4290684.6399999997</v>
      </c>
      <c r="K15" s="17" t="s">
        <v>159</v>
      </c>
      <c r="L15" s="1" t="s">
        <v>153</v>
      </c>
      <c r="M15" s="1">
        <v>4024850.870968</v>
      </c>
      <c r="N15" s="1">
        <v>4516450.129032</v>
      </c>
      <c r="O15" s="1">
        <v>8574044.1935479995</v>
      </c>
      <c r="P15" s="1">
        <v>8062950.8064519996</v>
      </c>
      <c r="Q15" s="1">
        <v>4684743.9032260003</v>
      </c>
      <c r="R15" s="12">
        <v>4744013.4193550004</v>
      </c>
    </row>
    <row r="16" spans="2:18" ht="19.05" customHeight="1">
      <c r="B16" s="17"/>
      <c r="C16" s="1" t="s">
        <v>154</v>
      </c>
      <c r="D16" s="1">
        <v>3930141.409091</v>
      </c>
      <c r="E16" s="1">
        <v>4210856.318182</v>
      </c>
      <c r="F16" s="1">
        <v>3553951.090909</v>
      </c>
      <c r="G16" s="1">
        <v>4109378.8292680001</v>
      </c>
      <c r="H16" s="1">
        <v>3924445.1428570002</v>
      </c>
      <c r="I16" s="12">
        <v>3623786.909091</v>
      </c>
      <c r="K16" s="17"/>
      <c r="L16" s="1" t="s">
        <v>155</v>
      </c>
      <c r="M16" s="1">
        <v>4040923.529412</v>
      </c>
      <c r="N16" s="1">
        <v>5814904.5272730002</v>
      </c>
      <c r="O16" s="1">
        <v>4691117.5094339997</v>
      </c>
      <c r="P16" s="1">
        <v>5174656</v>
      </c>
      <c r="Q16" s="1">
        <v>5178035.9259259999</v>
      </c>
      <c r="R16" s="12">
        <v>4390241.7647059998</v>
      </c>
    </row>
    <row r="17" spans="2:18" ht="19.05" customHeight="1">
      <c r="B17" s="17"/>
      <c r="C17" s="1" t="s">
        <v>156</v>
      </c>
      <c r="D17" s="1">
        <f t="shared" ref="D17:I17" si="3">D15/D16</f>
        <v>1.00608907121094</v>
      </c>
      <c r="E17" s="1">
        <f t="shared" si="3"/>
        <v>0.98166176370146496</v>
      </c>
      <c r="F17" s="1">
        <f t="shared" si="3"/>
        <v>2.4402308918049398</v>
      </c>
      <c r="G17" s="1">
        <f t="shared" si="3"/>
        <v>1.60441661718845</v>
      </c>
      <c r="H17" s="1">
        <f t="shared" si="3"/>
        <v>1.1855610030550301</v>
      </c>
      <c r="I17" s="12">
        <f t="shared" si="3"/>
        <v>1.1840333738266899</v>
      </c>
      <c r="K17" s="17"/>
      <c r="L17" s="1" t="s">
        <v>157</v>
      </c>
      <c r="M17" s="1">
        <f t="shared" ref="M17:R17" si="4">M15/M16</f>
        <v>0.99602252843266803</v>
      </c>
      <c r="N17" s="1">
        <f t="shared" si="4"/>
        <v>0.776702370236518</v>
      </c>
      <c r="O17" s="1">
        <f t="shared" si="4"/>
        <v>1.8277189126695901</v>
      </c>
      <c r="P17" s="1">
        <f t="shared" si="4"/>
        <v>1.55816170320346</v>
      </c>
      <c r="Q17" s="1">
        <f t="shared" si="4"/>
        <v>0.90473375817457602</v>
      </c>
      <c r="R17" s="12">
        <f t="shared" si="4"/>
        <v>1.08058136057404</v>
      </c>
    </row>
    <row r="18" spans="2:18" ht="19.05" customHeight="1">
      <c r="B18" s="17"/>
      <c r="C18" s="1" t="s">
        <v>3</v>
      </c>
      <c r="D18" s="1">
        <f>AVERAGE(D17:E17)</f>
        <v>0.99387541745620001</v>
      </c>
      <c r="H18" s="1"/>
      <c r="I18" s="12"/>
      <c r="K18" s="17"/>
      <c r="L18" s="1" t="s">
        <v>3</v>
      </c>
      <c r="M18" s="1">
        <f>AVERAGE(M17:N17)</f>
        <v>0.88636244933459296</v>
      </c>
      <c r="N18" s="1"/>
      <c r="O18" s="1"/>
      <c r="P18" s="1"/>
      <c r="Q18" s="1"/>
      <c r="R18" s="12"/>
    </row>
    <row r="19" spans="2:18" ht="19.05" customHeight="1">
      <c r="B19" s="17"/>
      <c r="C19" s="1" t="s">
        <v>4</v>
      </c>
      <c r="D19" s="1">
        <f>D17/D18</f>
        <v>1.0122889182489201</v>
      </c>
      <c r="E19" s="1">
        <f>E17/D18</f>
        <v>0.98771108175107503</v>
      </c>
      <c r="F19" s="1">
        <f>F17/D18</f>
        <v>2.4552683857003399</v>
      </c>
      <c r="G19" s="1">
        <f>G17/D18</f>
        <v>1.6143035525467699</v>
      </c>
      <c r="H19" s="1">
        <f>H17/D18</f>
        <v>1.19286681432312</v>
      </c>
      <c r="I19" s="12">
        <f>I17/D18</f>
        <v>1.1913297713482001</v>
      </c>
      <c r="K19" s="17"/>
      <c r="L19" s="1" t="s">
        <v>4</v>
      </c>
      <c r="M19" s="1">
        <f>M17/M18</f>
        <v>1.12371922928414</v>
      </c>
      <c r="N19" s="1">
        <f>N17/M18</f>
        <v>0.87628077071586397</v>
      </c>
      <c r="O19" s="1">
        <f>O17/M18</f>
        <v>2.0620446117067499</v>
      </c>
      <c r="P19" s="1">
        <f>P17/M18</f>
        <v>1.7579283783662101</v>
      </c>
      <c r="Q19" s="1">
        <f>Q17/M18</f>
        <v>1.02072663260247</v>
      </c>
      <c r="R19" s="12">
        <f>R17/M18</f>
        <v>1.2191190651017001</v>
      </c>
    </row>
    <row r="20" spans="2:18" ht="19.05" customHeight="1">
      <c r="B20" s="17"/>
      <c r="H20" s="1"/>
      <c r="I20" s="12"/>
      <c r="K20" s="17"/>
      <c r="L20" s="1"/>
      <c r="M20" s="1"/>
      <c r="N20" s="1"/>
      <c r="O20" s="1"/>
      <c r="P20" s="1"/>
      <c r="Q20" s="1"/>
      <c r="R20" s="12"/>
    </row>
    <row r="21" spans="2:18" ht="19.05" customHeight="1">
      <c r="B21" s="17"/>
      <c r="C21" s="46" t="s">
        <v>152</v>
      </c>
      <c r="D21" s="1" t="s">
        <v>149</v>
      </c>
      <c r="E21"/>
      <c r="F21" s="1" t="s">
        <v>86</v>
      </c>
      <c r="G21"/>
      <c r="H21" s="1" t="s">
        <v>150</v>
      </c>
      <c r="I21" s="12"/>
      <c r="K21" s="17"/>
      <c r="L21" s="46" t="s">
        <v>153</v>
      </c>
      <c r="M21" s="1" t="s">
        <v>149</v>
      </c>
      <c r="O21" s="1" t="s">
        <v>86</v>
      </c>
      <c r="Q21" s="1" t="s">
        <v>150</v>
      </c>
      <c r="R21" s="12"/>
    </row>
    <row r="22" spans="2:18" ht="19.05" customHeight="1">
      <c r="B22" s="17"/>
      <c r="D22" s="1">
        <f>D7</f>
        <v>0.82916109234518298</v>
      </c>
      <c r="E22"/>
      <c r="F22" s="1">
        <f>F7</f>
        <v>2.0418330498177499</v>
      </c>
      <c r="G22"/>
      <c r="H22" s="1">
        <f>H7</f>
        <v>1.18072614143952</v>
      </c>
      <c r="I22" s="12"/>
      <c r="K22" s="17"/>
      <c r="L22" s="1"/>
      <c r="M22" s="1">
        <f>M7</f>
        <v>0.87209564851022003</v>
      </c>
      <c r="O22" s="1">
        <f>O7</f>
        <v>4.5328317684209596</v>
      </c>
      <c r="Q22">
        <f>Q7</f>
        <v>1.3548630569023601</v>
      </c>
      <c r="R22" s="12"/>
    </row>
    <row r="23" spans="2:18" ht="19.05" customHeight="1">
      <c r="B23" s="17"/>
      <c r="D23" s="1">
        <f>E7</f>
        <v>1.17083890765482</v>
      </c>
      <c r="E23"/>
      <c r="F23" s="1">
        <f>G7</f>
        <v>2.12496868160828</v>
      </c>
      <c r="G23"/>
      <c r="H23" s="1">
        <f>I7</f>
        <v>0.823733599074984</v>
      </c>
      <c r="I23" s="12"/>
      <c r="K23" s="17"/>
      <c r="L23" s="1"/>
      <c r="M23" s="1">
        <f>N7</f>
        <v>1.12790435148978</v>
      </c>
      <c r="O23" s="1">
        <f>P7</f>
        <v>3.9323095120182301</v>
      </c>
      <c r="Q23" s="1">
        <f>R7</f>
        <v>1.9779914902576701</v>
      </c>
      <c r="R23" s="12"/>
    </row>
    <row r="24" spans="2:18" ht="19.05" customHeight="1">
      <c r="B24" s="17"/>
      <c r="D24" s="1">
        <f>D13</f>
        <v>0.86409051366626999</v>
      </c>
      <c r="E24"/>
      <c r="F24" s="1">
        <f>F13</f>
        <v>2.7279712449902398</v>
      </c>
      <c r="G24"/>
      <c r="H24" s="1">
        <f>H13</f>
        <v>1.5813726949867299</v>
      </c>
      <c r="I24" s="12"/>
      <c r="K24" s="17"/>
      <c r="L24" s="1"/>
      <c r="M24" s="1">
        <f>M13</f>
        <v>1.2486723894635201</v>
      </c>
      <c r="O24" s="1">
        <f>O13</f>
        <v>2.5539765821447999</v>
      </c>
      <c r="Q24" s="1">
        <f>Q13</f>
        <v>1.3420894867742099</v>
      </c>
      <c r="R24" s="12"/>
    </row>
    <row r="25" spans="2:18" ht="19.05" customHeight="1">
      <c r="B25" s="17"/>
      <c r="D25" s="1">
        <f>E13</f>
        <v>1.13590948633373</v>
      </c>
      <c r="E25"/>
      <c r="F25" s="1">
        <f>G13</f>
        <v>3.2049303397468898</v>
      </c>
      <c r="G25"/>
      <c r="H25" s="1">
        <f>I13</f>
        <v>1.7644323711534999</v>
      </c>
      <c r="I25" s="12"/>
      <c r="K25" s="17"/>
      <c r="L25" s="1"/>
      <c r="M25" s="1">
        <f>N13</f>
        <v>0.75132761053647901</v>
      </c>
      <c r="O25" s="1">
        <f>P13</f>
        <v>2.6360197737519901</v>
      </c>
      <c r="Q25" s="1">
        <f>R13</f>
        <v>1.28477559554476</v>
      </c>
      <c r="R25" s="12"/>
    </row>
    <row r="26" spans="2:18" ht="19.05" customHeight="1">
      <c r="B26" s="17"/>
      <c r="D26" s="1">
        <f>D19</f>
        <v>1.0122889182489201</v>
      </c>
      <c r="E26"/>
      <c r="F26" s="1">
        <f>F19</f>
        <v>2.4552683857003399</v>
      </c>
      <c r="G26"/>
      <c r="H26" s="1">
        <f>H19</f>
        <v>1.19286681432312</v>
      </c>
      <c r="I26" s="12"/>
      <c r="K26" s="17"/>
      <c r="L26" s="1"/>
      <c r="M26" s="1">
        <f>M19</f>
        <v>1.12371922928414</v>
      </c>
      <c r="O26" s="1">
        <f>O19</f>
        <v>2.0620446117067499</v>
      </c>
      <c r="Q26" s="1">
        <f>Q19</f>
        <v>1.02072663260247</v>
      </c>
      <c r="R26" s="12"/>
    </row>
    <row r="27" spans="2:18" ht="19.05" customHeight="1">
      <c r="B27" s="18"/>
      <c r="C27" s="25"/>
      <c r="D27" s="14">
        <f>E19</f>
        <v>0.98771108175107503</v>
      </c>
      <c r="E27" s="25"/>
      <c r="F27" s="14">
        <f>G19</f>
        <v>1.6143035525467699</v>
      </c>
      <c r="G27" s="25"/>
      <c r="H27" s="14">
        <f>I19</f>
        <v>1.1913297713482001</v>
      </c>
      <c r="I27" s="15"/>
      <c r="K27" s="24"/>
      <c r="L27" s="25"/>
      <c r="M27" s="14">
        <f>N19</f>
        <v>0.87628077071586397</v>
      </c>
      <c r="N27" s="25"/>
      <c r="O27" s="14">
        <f>P19</f>
        <v>1.7579283783662101</v>
      </c>
      <c r="P27" s="25"/>
      <c r="Q27" s="14">
        <f>R19</f>
        <v>1.2191190651017001</v>
      </c>
      <c r="R27" s="48"/>
    </row>
    <row r="28" spans="2:18" ht="19.05" customHeight="1">
      <c r="H28" s="1"/>
      <c r="I28" s="1"/>
      <c r="M28" s="1"/>
      <c r="N28" s="1"/>
      <c r="O28" s="1"/>
    </row>
    <row r="29" spans="2:18" ht="19.05" customHeight="1">
      <c r="H29" s="1"/>
      <c r="I29" s="1"/>
    </row>
    <row r="30" spans="2:18" ht="19.05" customHeight="1">
      <c r="B30" s="16"/>
      <c r="C30" s="4"/>
      <c r="D30" s="286" t="s">
        <v>149</v>
      </c>
      <c r="E30" s="286"/>
      <c r="F30" s="286" t="s">
        <v>86</v>
      </c>
      <c r="G30" s="286"/>
      <c r="H30" s="286" t="s">
        <v>150</v>
      </c>
      <c r="I30" s="312"/>
      <c r="K30" s="16"/>
      <c r="L30" s="4"/>
      <c r="M30" s="286" t="s">
        <v>149</v>
      </c>
      <c r="N30" s="286"/>
      <c r="O30" s="286" t="s">
        <v>86</v>
      </c>
      <c r="P30" s="286"/>
      <c r="Q30" s="286" t="s">
        <v>150</v>
      </c>
      <c r="R30" s="312"/>
    </row>
    <row r="31" spans="2:18" ht="19.05" customHeight="1">
      <c r="B31" s="17" t="s">
        <v>151</v>
      </c>
      <c r="C31" s="1" t="s">
        <v>160</v>
      </c>
      <c r="D31" s="1">
        <v>1890956</v>
      </c>
      <c r="E31" s="1">
        <v>1940213.6</v>
      </c>
      <c r="F31" s="1">
        <v>2687309.6</v>
      </c>
      <c r="G31" s="1">
        <v>2830204</v>
      </c>
      <c r="H31" s="1">
        <v>1354126.4</v>
      </c>
      <c r="I31" s="12">
        <v>1423131.2</v>
      </c>
      <c r="K31" s="17" t="s">
        <v>151</v>
      </c>
      <c r="L31" s="1" t="s">
        <v>161</v>
      </c>
      <c r="M31" s="1">
        <v>911187.66666700004</v>
      </c>
      <c r="N31" s="1">
        <v>1159427</v>
      </c>
      <c r="O31" s="1">
        <v>2936562.6666669999</v>
      </c>
      <c r="P31" s="1">
        <v>2745797.3333330001</v>
      </c>
      <c r="Q31" s="1">
        <v>2039372.6666669999</v>
      </c>
      <c r="R31" s="12">
        <v>1900618</v>
      </c>
    </row>
    <row r="32" spans="2:18" ht="19.05" customHeight="1">
      <c r="B32" s="17"/>
      <c r="C32" s="1" t="s">
        <v>162</v>
      </c>
      <c r="D32" s="1">
        <v>4537459.1219509998</v>
      </c>
      <c r="E32" s="1">
        <v>3792551.2195120002</v>
      </c>
      <c r="F32" s="1">
        <v>3827470.8292680001</v>
      </c>
      <c r="G32" s="1">
        <v>3603449.8536589998</v>
      </c>
      <c r="H32" s="1">
        <v>3821484.487805</v>
      </c>
      <c r="I32" s="12">
        <v>5112617.7560980003</v>
      </c>
      <c r="K32" s="17"/>
      <c r="L32" s="1" t="s">
        <v>163</v>
      </c>
      <c r="M32" s="1">
        <v>2248571.159091</v>
      </c>
      <c r="N32" s="1">
        <v>2458209.875</v>
      </c>
      <c r="O32" s="1">
        <v>2663109.6785710002</v>
      </c>
      <c r="P32" s="1">
        <v>2618658.965909</v>
      </c>
      <c r="Q32" s="1">
        <v>2804333.125</v>
      </c>
      <c r="R32" s="12">
        <v>2598642.9605259998</v>
      </c>
    </row>
    <row r="33" spans="2:18" ht="19.05" customHeight="1">
      <c r="B33" s="17"/>
      <c r="C33" s="1" t="s">
        <v>164</v>
      </c>
      <c r="D33" s="1">
        <f t="shared" ref="D33:I33" si="5">D31/D32</f>
        <v>0.41674336873958101</v>
      </c>
      <c r="E33" s="1">
        <f t="shared" si="5"/>
        <v>0.51158533865487399</v>
      </c>
      <c r="F33" s="1">
        <f t="shared" si="5"/>
        <v>0.70211105972398602</v>
      </c>
      <c r="G33" s="1">
        <f t="shared" si="5"/>
        <v>0.785415120214915</v>
      </c>
      <c r="H33" s="1">
        <f t="shared" si="5"/>
        <v>0.35434564874494301</v>
      </c>
      <c r="I33" s="12">
        <f t="shared" si="5"/>
        <v>0.278356659521941</v>
      </c>
      <c r="K33" s="17"/>
      <c r="L33" s="1" t="s">
        <v>165</v>
      </c>
      <c r="M33" s="1">
        <f t="shared" ref="M33:R33" si="6">M31/M32</f>
        <v>0.40522963348660701</v>
      </c>
      <c r="N33" s="1">
        <f t="shared" si="6"/>
        <v>0.471655008708319</v>
      </c>
      <c r="O33" s="1">
        <f t="shared" si="6"/>
        <v>1.10268183481002</v>
      </c>
      <c r="P33" s="1">
        <f t="shared" si="6"/>
        <v>1.0485509449986199</v>
      </c>
      <c r="Q33" s="1">
        <f t="shared" si="6"/>
        <v>0.72722197248481302</v>
      </c>
      <c r="R33" s="12">
        <f t="shared" si="6"/>
        <v>0.731388662802407</v>
      </c>
    </row>
    <row r="34" spans="2:18" ht="19.05" customHeight="1">
      <c r="B34" s="17"/>
      <c r="C34" s="1" t="s">
        <v>3</v>
      </c>
      <c r="D34" s="1">
        <f>AVERAGE(D33:E33)</f>
        <v>0.46416435369722697</v>
      </c>
      <c r="H34" s="1"/>
      <c r="I34" s="12"/>
      <c r="K34" s="17"/>
      <c r="L34" s="1" t="s">
        <v>3</v>
      </c>
      <c r="M34" s="1">
        <f>AVERAGE(M33:N33)</f>
        <v>0.43844232109746301</v>
      </c>
      <c r="N34" s="1"/>
      <c r="O34" s="1"/>
      <c r="P34" s="1"/>
      <c r="Q34" s="1"/>
      <c r="R34" s="12"/>
    </row>
    <row r="35" spans="2:18" ht="19.05" customHeight="1">
      <c r="B35" s="17"/>
      <c r="C35" s="1" t="s">
        <v>4</v>
      </c>
      <c r="D35" s="1">
        <f>D33/D34</f>
        <v>0.89783578902618799</v>
      </c>
      <c r="E35" s="1">
        <f>E33/D34</f>
        <v>1.1021642109738099</v>
      </c>
      <c r="F35" s="1">
        <f>F33/D34</f>
        <v>1.5126345961973</v>
      </c>
      <c r="G35" s="1">
        <f>G33/D34</f>
        <v>1.6921056387868101</v>
      </c>
      <c r="H35" s="1">
        <f>H33/D34</f>
        <v>0.76340556081581801</v>
      </c>
      <c r="I35" s="12">
        <f>I33/D34</f>
        <v>0.59969417579082696</v>
      </c>
      <c r="K35" s="17"/>
      <c r="L35" s="1" t="s">
        <v>4</v>
      </c>
      <c r="M35" s="1">
        <f>M33/M34</f>
        <v>0.92424844497738801</v>
      </c>
      <c r="N35" s="1">
        <f>N33/M34</f>
        <v>1.07575155502261</v>
      </c>
      <c r="O35" s="1">
        <f>O33/M34</f>
        <v>2.5149986252465402</v>
      </c>
      <c r="P35" s="1">
        <f>P33/M34</f>
        <v>2.3915367986694398</v>
      </c>
      <c r="Q35" s="1">
        <f>Q33/M34</f>
        <v>1.6586491255326501</v>
      </c>
      <c r="R35" s="12">
        <f>R33/M34</f>
        <v>1.66815251997497</v>
      </c>
    </row>
    <row r="36" spans="2:18" ht="19.05" customHeight="1">
      <c r="B36" s="17"/>
      <c r="H36" s="1"/>
      <c r="I36" s="12"/>
      <c r="K36" s="17"/>
      <c r="L36" s="1"/>
      <c r="M36" s="1"/>
      <c r="N36" s="1"/>
      <c r="O36" s="1"/>
      <c r="P36" s="1"/>
      <c r="Q36" s="1"/>
      <c r="R36" s="12"/>
    </row>
    <row r="37" spans="2:18" ht="19.05" customHeight="1">
      <c r="B37" s="17" t="s">
        <v>158</v>
      </c>
      <c r="C37" s="1" t="s">
        <v>160</v>
      </c>
      <c r="D37" s="1">
        <v>732886.66666700004</v>
      </c>
      <c r="E37" s="1">
        <v>669327</v>
      </c>
      <c r="F37" s="1">
        <v>1316306.8125</v>
      </c>
      <c r="G37" s="1">
        <v>1486944.2</v>
      </c>
      <c r="H37" s="1">
        <v>787921.25</v>
      </c>
      <c r="I37" s="12">
        <v>861308.90243899997</v>
      </c>
      <c r="K37" s="17" t="s">
        <v>158</v>
      </c>
      <c r="L37" s="1" t="s">
        <v>161</v>
      </c>
      <c r="M37" s="1">
        <v>1018600.411765</v>
      </c>
      <c r="N37" s="1">
        <v>1116637.6666669999</v>
      </c>
      <c r="O37" s="1">
        <v>2604385.4</v>
      </c>
      <c r="P37" s="1">
        <v>2563565.3157890001</v>
      </c>
      <c r="Q37" s="1">
        <v>1039102.705882</v>
      </c>
      <c r="R37" s="12">
        <v>1008629.333333</v>
      </c>
    </row>
    <row r="38" spans="2:18" ht="19.05" customHeight="1">
      <c r="B38" s="17"/>
      <c r="C38" s="1" t="s">
        <v>162</v>
      </c>
      <c r="D38" s="1">
        <v>1530554.181818</v>
      </c>
      <c r="E38" s="1">
        <v>1650874.181818</v>
      </c>
      <c r="F38" s="1">
        <v>1393873.090909</v>
      </c>
      <c r="G38" s="1">
        <v>1140430.909091</v>
      </c>
      <c r="H38" s="1">
        <v>1464365.090909</v>
      </c>
      <c r="I38" s="12">
        <v>1500630.181818</v>
      </c>
      <c r="K38" s="17"/>
      <c r="L38" s="1" t="s">
        <v>163</v>
      </c>
      <c r="M38" s="1">
        <v>1560688.3636360001</v>
      </c>
      <c r="N38" s="1">
        <v>1684571.181818</v>
      </c>
      <c r="O38" s="1">
        <v>1441972</v>
      </c>
      <c r="P38" s="1">
        <v>1781721.3636360001</v>
      </c>
      <c r="Q38" s="1">
        <v>1501236</v>
      </c>
      <c r="R38" s="12">
        <v>1915452.7272729999</v>
      </c>
    </row>
    <row r="39" spans="2:18" ht="19.05" customHeight="1">
      <c r="B39" s="17"/>
      <c r="C39" s="1" t="s">
        <v>164</v>
      </c>
      <c r="D39" s="1">
        <f t="shared" ref="D39:I39" si="7">D37/D38</f>
        <v>0.47883745337030398</v>
      </c>
      <c r="E39" s="1">
        <f t="shared" si="7"/>
        <v>0.40543792335701401</v>
      </c>
      <c r="F39" s="1">
        <f t="shared" si="7"/>
        <v>0.94435197944856197</v>
      </c>
      <c r="G39" s="1">
        <f t="shared" si="7"/>
        <v>1.3038441769218601</v>
      </c>
      <c r="H39" s="1">
        <f t="shared" si="7"/>
        <v>0.53806339340614895</v>
      </c>
      <c r="I39" s="12">
        <f t="shared" si="7"/>
        <v>0.57396480017184004</v>
      </c>
      <c r="K39" s="17"/>
      <c r="L39" s="1" t="s">
        <v>165</v>
      </c>
      <c r="M39" s="1">
        <f t="shared" ref="M39:R39" si="8">M37/M38</f>
        <v>0.65266098953408302</v>
      </c>
      <c r="N39" s="1">
        <f t="shared" si="8"/>
        <v>0.66286166991288398</v>
      </c>
      <c r="O39" s="1">
        <f t="shared" si="8"/>
        <v>1.80612758084068</v>
      </c>
      <c r="P39" s="1">
        <f t="shared" si="8"/>
        <v>1.4388138168571301</v>
      </c>
      <c r="Q39" s="1">
        <f t="shared" si="8"/>
        <v>0.69216479346485205</v>
      </c>
      <c r="R39" s="12">
        <f t="shared" si="8"/>
        <v>0.52657490261791495</v>
      </c>
    </row>
    <row r="40" spans="2:18" ht="19.05" customHeight="1">
      <c r="B40" s="17"/>
      <c r="C40" s="1" t="s">
        <v>3</v>
      </c>
      <c r="D40" s="1">
        <f>AVERAGE(D39:E39)</f>
        <v>0.44213768836365902</v>
      </c>
      <c r="H40" s="1"/>
      <c r="I40" s="12"/>
      <c r="K40" s="17"/>
      <c r="L40" s="1" t="s">
        <v>3</v>
      </c>
      <c r="M40" s="1">
        <f>AVERAGE(M39:N39)</f>
        <v>0.657761329723483</v>
      </c>
      <c r="N40" s="1"/>
      <c r="O40" s="1"/>
      <c r="P40" s="1"/>
      <c r="Q40" s="1"/>
      <c r="R40" s="12"/>
    </row>
    <row r="41" spans="2:18" ht="19.05" customHeight="1">
      <c r="B41" s="17"/>
      <c r="C41" s="1" t="s">
        <v>4</v>
      </c>
      <c r="D41" s="1">
        <f>D39/D40</f>
        <v>1.0830052853953001</v>
      </c>
      <c r="E41" s="1">
        <f>E39/D40</f>
        <v>0.91699471460469795</v>
      </c>
      <c r="F41" s="1">
        <f>F39/D40</f>
        <v>2.1358775881413501</v>
      </c>
      <c r="G41" s="1">
        <f>G39/D40</f>
        <v>2.9489550681538899</v>
      </c>
      <c r="H41" s="1">
        <f>H39/D40</f>
        <v>1.21695889666748</v>
      </c>
      <c r="I41" s="12">
        <f>I39/D40</f>
        <v>1.2981585041892001</v>
      </c>
      <c r="K41" s="17"/>
      <c r="L41" s="1" t="s">
        <v>4</v>
      </c>
      <c r="M41" s="1">
        <f>M39/M40</f>
        <v>0.99224591054699895</v>
      </c>
      <c r="N41" s="1">
        <f>N39/M40</f>
        <v>1.0077540894529999</v>
      </c>
      <c r="O41" s="1">
        <f>O39/M40</f>
        <v>2.7458707273046299</v>
      </c>
      <c r="P41" s="1">
        <f>P39/M40</f>
        <v>2.1874405682407501</v>
      </c>
      <c r="Q41" s="1">
        <f>Q39/M40</f>
        <v>1.0523038710041399</v>
      </c>
      <c r="R41" s="12">
        <f>R39/M40</f>
        <v>0.80055618781858495</v>
      </c>
    </row>
    <row r="42" spans="2:18" ht="19.05" customHeight="1">
      <c r="B42" s="17"/>
      <c r="H42" s="1"/>
      <c r="I42" s="12"/>
      <c r="K42" s="17"/>
      <c r="L42" s="1"/>
      <c r="M42" s="1"/>
      <c r="N42" s="1"/>
      <c r="O42" s="1"/>
      <c r="P42" s="1"/>
      <c r="Q42" s="1"/>
      <c r="R42" s="12"/>
    </row>
    <row r="43" spans="2:18" ht="19.05" customHeight="1">
      <c r="B43" s="17" t="s">
        <v>159</v>
      </c>
      <c r="C43" s="1" t="s">
        <v>160</v>
      </c>
      <c r="D43" s="1">
        <v>299894</v>
      </c>
      <c r="E43" s="1">
        <v>290915</v>
      </c>
      <c r="F43" s="1">
        <v>416742</v>
      </c>
      <c r="G43" s="1">
        <v>424888</v>
      </c>
      <c r="H43" s="1">
        <v>262304</v>
      </c>
      <c r="I43" s="12">
        <v>262304</v>
      </c>
      <c r="K43" s="17" t="s">
        <v>159</v>
      </c>
      <c r="L43" s="1" t="s">
        <v>161</v>
      </c>
      <c r="M43" s="1">
        <v>1914962.1538460001</v>
      </c>
      <c r="N43" s="1">
        <v>1886692.6153849999</v>
      </c>
      <c r="O43" s="1">
        <v>3118236</v>
      </c>
      <c r="P43" s="1">
        <v>3534720.9230769998</v>
      </c>
      <c r="Q43" s="1">
        <v>2165931.3846149999</v>
      </c>
      <c r="R43" s="12">
        <v>2448233.8461540001</v>
      </c>
    </row>
    <row r="44" spans="2:18" ht="19.05" customHeight="1">
      <c r="B44" s="17"/>
      <c r="C44" s="1" t="s">
        <v>162</v>
      </c>
      <c r="D44" s="1">
        <v>4352403.5652170004</v>
      </c>
      <c r="E44" s="1">
        <v>3907859.3043479999</v>
      </c>
      <c r="F44" s="1">
        <v>3855509.9130429998</v>
      </c>
      <c r="G44" s="1">
        <v>4158037.478261</v>
      </c>
      <c r="H44" s="1">
        <v>4155527.6086960002</v>
      </c>
      <c r="I44" s="12">
        <v>4091084.1739130002</v>
      </c>
      <c r="K44" s="17"/>
      <c r="L44" s="1" t="s">
        <v>163</v>
      </c>
      <c r="M44" s="1">
        <v>2723665.560976</v>
      </c>
      <c r="N44" s="1">
        <v>2248291.7073169998</v>
      </c>
      <c r="O44" s="1">
        <v>2233468.9756100001</v>
      </c>
      <c r="P44" s="1">
        <v>2033775.512195</v>
      </c>
      <c r="Q44" s="1">
        <v>1870690.439024</v>
      </c>
      <c r="R44" s="12">
        <v>2465094.5365849999</v>
      </c>
    </row>
    <row r="45" spans="2:18" ht="19.05" customHeight="1">
      <c r="B45" s="17"/>
      <c r="C45" s="1" t="s">
        <v>164</v>
      </c>
      <c r="D45" s="1">
        <f t="shared" ref="D45:I45" si="9">D43/D44</f>
        <v>6.8903077461992701E-2</v>
      </c>
      <c r="E45" s="1">
        <f t="shared" si="9"/>
        <v>7.4443570595369005E-2</v>
      </c>
      <c r="F45" s="1">
        <f t="shared" si="9"/>
        <v>0.108089982751745</v>
      </c>
      <c r="G45" s="1">
        <f t="shared" si="9"/>
        <v>0.10218474514032</v>
      </c>
      <c r="H45" s="1">
        <f t="shared" si="9"/>
        <v>6.3121707927314405E-2</v>
      </c>
      <c r="I45" s="12">
        <f t="shared" si="9"/>
        <v>6.4116011514159105E-2</v>
      </c>
      <c r="K45" s="17"/>
      <c r="L45" s="1" t="s">
        <v>165</v>
      </c>
      <c r="M45" s="1">
        <f t="shared" ref="M45:R45" si="10">M43/M44</f>
        <v>0.70308270636567805</v>
      </c>
      <c r="N45" s="1">
        <f t="shared" si="10"/>
        <v>0.83916718157382097</v>
      </c>
      <c r="O45" s="1">
        <f t="shared" si="10"/>
        <v>1.3961402795614599</v>
      </c>
      <c r="P45" s="1">
        <f t="shared" si="10"/>
        <v>1.7380093829835099</v>
      </c>
      <c r="Q45" s="1">
        <f t="shared" si="10"/>
        <v>1.1578245868114001</v>
      </c>
      <c r="R45" s="12">
        <f t="shared" si="10"/>
        <v>0.99316022562998396</v>
      </c>
    </row>
    <row r="46" spans="2:18" ht="19.05" customHeight="1">
      <c r="B46" s="17"/>
      <c r="C46" s="1" t="s">
        <v>3</v>
      </c>
      <c r="D46" s="1">
        <f>AVERAGE(D45:E45)</f>
        <v>7.1673324028680804E-2</v>
      </c>
      <c r="H46" s="1"/>
      <c r="I46" s="12"/>
      <c r="K46" s="17"/>
      <c r="L46" s="1" t="s">
        <v>3</v>
      </c>
      <c r="M46" s="1">
        <f>AVERAGE(M45:N45)</f>
        <v>0.77112494396974995</v>
      </c>
      <c r="N46" s="1"/>
      <c r="O46" s="1"/>
      <c r="P46" s="1"/>
      <c r="Q46" s="1"/>
      <c r="R46" s="12"/>
    </row>
    <row r="47" spans="2:18" ht="19.05" customHeight="1">
      <c r="B47" s="17"/>
      <c r="C47" s="1" t="s">
        <v>4</v>
      </c>
      <c r="D47" s="1">
        <f>D45/D46</f>
        <v>0.96134898716878803</v>
      </c>
      <c r="E47" s="1">
        <f>E45/D46</f>
        <v>1.0386510128312101</v>
      </c>
      <c r="F47" s="1">
        <f>F45/D46</f>
        <v>1.5080922256164899</v>
      </c>
      <c r="G47" s="1">
        <f>G45/D46</f>
        <v>1.42570121485408</v>
      </c>
      <c r="H47" s="1">
        <f>H45/D46</f>
        <v>0.88068620763361705</v>
      </c>
      <c r="I47" s="12">
        <f>I45/D46</f>
        <v>0.89455892248701097</v>
      </c>
      <c r="K47" s="17"/>
      <c r="L47" s="1" t="s">
        <v>4</v>
      </c>
      <c r="M47" s="1">
        <f>M45/M46</f>
        <v>0.91176236985177805</v>
      </c>
      <c r="N47" s="1">
        <f>N45/M46</f>
        <v>1.0882376301482199</v>
      </c>
      <c r="O47" s="1">
        <f>O45/M46</f>
        <v>1.81052407976084</v>
      </c>
      <c r="P47" s="1">
        <f>P45/M46</f>
        <v>2.2538622263160599</v>
      </c>
      <c r="Q47" s="1">
        <f>Q45/M46</f>
        <v>1.50147469079514</v>
      </c>
      <c r="R47" s="12">
        <f>R45/M46</f>
        <v>1.28793684265639</v>
      </c>
    </row>
    <row r="48" spans="2:18" ht="19.05" customHeight="1">
      <c r="B48" s="17"/>
      <c r="H48" s="1"/>
      <c r="I48" s="12"/>
      <c r="K48" s="17"/>
      <c r="L48" s="1"/>
      <c r="M48" s="1"/>
      <c r="N48" s="1"/>
      <c r="O48" s="1"/>
      <c r="P48" s="1"/>
      <c r="Q48" s="1"/>
      <c r="R48" s="12"/>
    </row>
    <row r="49" spans="2:19" ht="19.05" customHeight="1">
      <c r="B49" s="17"/>
      <c r="C49" s="46" t="s">
        <v>160</v>
      </c>
      <c r="D49" s="1" t="s">
        <v>149</v>
      </c>
      <c r="E49"/>
      <c r="F49" s="1" t="s">
        <v>86</v>
      </c>
      <c r="G49"/>
      <c r="H49" s="1" t="s">
        <v>150</v>
      </c>
      <c r="I49" s="12"/>
      <c r="K49" s="17"/>
      <c r="L49" s="46" t="s">
        <v>161</v>
      </c>
      <c r="M49" s="1" t="s">
        <v>149</v>
      </c>
      <c r="O49" s="1" t="s">
        <v>86</v>
      </c>
      <c r="Q49" s="1" t="s">
        <v>150</v>
      </c>
      <c r="R49" s="12"/>
    </row>
    <row r="50" spans="2:19" ht="19.05" customHeight="1">
      <c r="B50" s="17"/>
      <c r="D50" s="1">
        <f>D35</f>
        <v>0.89783578902618799</v>
      </c>
      <c r="E50"/>
      <c r="F50" s="1">
        <f>F35</f>
        <v>1.5126345961973</v>
      </c>
      <c r="G50"/>
      <c r="H50">
        <f>H35</f>
        <v>0.76340556081581801</v>
      </c>
      <c r="I50" s="12"/>
      <c r="K50" s="17"/>
      <c r="L50" s="1"/>
      <c r="M50" s="1">
        <f>M35</f>
        <v>0.92424844497738801</v>
      </c>
      <c r="O50" s="1">
        <f>O35</f>
        <v>2.5149986252465402</v>
      </c>
      <c r="Q50" s="1">
        <f>Q35</f>
        <v>1.6586491255326501</v>
      </c>
      <c r="R50" s="12"/>
    </row>
    <row r="51" spans="2:19" ht="19.05" customHeight="1">
      <c r="B51" s="17"/>
      <c r="D51" s="1">
        <f>E35</f>
        <v>1.1021642109738099</v>
      </c>
      <c r="E51"/>
      <c r="F51" s="1">
        <f>G35</f>
        <v>1.6921056387868101</v>
      </c>
      <c r="G51"/>
      <c r="H51" s="1">
        <f>I35</f>
        <v>0.59969417579082696</v>
      </c>
      <c r="I51" s="12"/>
      <c r="K51" s="17"/>
      <c r="L51" s="1"/>
      <c r="M51" s="1">
        <f>N35</f>
        <v>1.07575155502261</v>
      </c>
      <c r="O51" s="1">
        <f>P35</f>
        <v>2.3915367986694398</v>
      </c>
      <c r="Q51" s="1">
        <f>R35</f>
        <v>1.66815251997497</v>
      </c>
      <c r="R51" s="12"/>
    </row>
    <row r="52" spans="2:19" ht="19.05" customHeight="1">
      <c r="B52" s="17"/>
      <c r="D52" s="1">
        <f>D41</f>
        <v>1.0830052853953001</v>
      </c>
      <c r="E52"/>
      <c r="F52" s="1">
        <f>F41</f>
        <v>2.1358775881413501</v>
      </c>
      <c r="G52"/>
      <c r="H52" s="1">
        <f>H41</f>
        <v>1.21695889666748</v>
      </c>
      <c r="I52" s="12"/>
      <c r="K52" s="17"/>
      <c r="L52" s="1"/>
      <c r="M52" s="1">
        <f>M41</f>
        <v>0.99224591054699895</v>
      </c>
      <c r="O52" s="1">
        <f>O41</f>
        <v>2.7458707273046299</v>
      </c>
      <c r="Q52" s="1">
        <f>Q41</f>
        <v>1.0523038710041399</v>
      </c>
      <c r="R52" s="12"/>
    </row>
    <row r="53" spans="2:19" ht="19.05" customHeight="1">
      <c r="B53" s="17"/>
      <c r="D53" s="1">
        <f>E41</f>
        <v>0.91699471460469795</v>
      </c>
      <c r="E53"/>
      <c r="F53" s="1">
        <f>G41</f>
        <v>2.9489550681538899</v>
      </c>
      <c r="G53"/>
      <c r="H53" s="1">
        <f>I41</f>
        <v>1.2981585041892001</v>
      </c>
      <c r="I53" s="12"/>
      <c r="K53" s="17"/>
      <c r="L53" s="1"/>
      <c r="M53" s="1">
        <f>N41</f>
        <v>1.0077540894529999</v>
      </c>
      <c r="O53" s="1">
        <f>P41</f>
        <v>2.1874405682407501</v>
      </c>
      <c r="Q53" s="1">
        <f>R41</f>
        <v>0.80055618781858495</v>
      </c>
      <c r="R53" s="12"/>
    </row>
    <row r="54" spans="2:19" ht="19.05" customHeight="1">
      <c r="B54" s="17"/>
      <c r="D54" s="1">
        <f>D47</f>
        <v>0.96134898716878803</v>
      </c>
      <c r="E54"/>
      <c r="F54" s="1">
        <f>F47</f>
        <v>1.5080922256164899</v>
      </c>
      <c r="G54"/>
      <c r="H54" s="1">
        <f>H47</f>
        <v>0.88068620763361705</v>
      </c>
      <c r="I54" s="12"/>
      <c r="K54" s="17"/>
      <c r="L54" s="1"/>
      <c r="M54" s="1">
        <f>M47</f>
        <v>0.91176236985177805</v>
      </c>
      <c r="O54" s="1">
        <f>O47</f>
        <v>1.81052407976084</v>
      </c>
      <c r="Q54" s="1">
        <f>Q47</f>
        <v>1.50147469079514</v>
      </c>
      <c r="R54" s="12"/>
    </row>
    <row r="55" spans="2:19" ht="19.05" customHeight="1">
      <c r="B55" s="18"/>
      <c r="C55" s="25"/>
      <c r="D55" s="14">
        <f>E47</f>
        <v>1.0386510128312101</v>
      </c>
      <c r="E55" s="25"/>
      <c r="F55" s="14">
        <f>G47</f>
        <v>1.42570121485408</v>
      </c>
      <c r="G55" s="25"/>
      <c r="H55" s="14">
        <f>I47</f>
        <v>0.89455892248701097</v>
      </c>
      <c r="I55" s="15"/>
      <c r="K55" s="18"/>
      <c r="L55" s="25"/>
      <c r="M55" s="14">
        <f>N47</f>
        <v>1.0882376301482199</v>
      </c>
      <c r="N55" s="25"/>
      <c r="O55" s="14">
        <f>P47</f>
        <v>2.2538622263160599</v>
      </c>
      <c r="P55" s="25"/>
      <c r="Q55" s="14">
        <f>R47</f>
        <v>1.28793684265639</v>
      </c>
      <c r="R55" s="15"/>
    </row>
    <row r="56" spans="2:19" ht="19.05" customHeight="1">
      <c r="H56" s="1"/>
      <c r="I56" s="1"/>
      <c r="K56" s="1"/>
      <c r="L56" s="1"/>
      <c r="M56" s="1"/>
      <c r="N56" s="1"/>
      <c r="O56" s="1"/>
      <c r="P56" s="1"/>
      <c r="Q56" s="1"/>
      <c r="R56" s="1"/>
    </row>
    <row r="57" spans="2:19" ht="19.05" customHeight="1">
      <c r="B57"/>
      <c r="C57"/>
      <c r="H57" s="1"/>
      <c r="I57" s="1"/>
    </row>
    <row r="58" spans="2:19" ht="19.05" customHeight="1">
      <c r="B58"/>
      <c r="C58"/>
      <c r="H58" s="1"/>
      <c r="I58" s="1"/>
    </row>
    <row r="59" spans="2:19" ht="19.05" customHeight="1">
      <c r="B59"/>
      <c r="C59"/>
      <c r="H59" s="1"/>
      <c r="I59" s="1"/>
    </row>
    <row r="60" spans="2:19" ht="19.05" customHeight="1">
      <c r="B60"/>
      <c r="C60"/>
      <c r="D60"/>
      <c r="E60"/>
      <c r="F60"/>
      <c r="G60"/>
    </row>
    <row r="61" spans="2:19" ht="19.05" customHeight="1">
      <c r="B61"/>
      <c r="C61"/>
      <c r="D61"/>
      <c r="E61"/>
      <c r="F61"/>
      <c r="G61"/>
    </row>
    <row r="62" spans="2:19" ht="19.05" customHeight="1">
      <c r="B62"/>
      <c r="C62"/>
      <c r="D62"/>
      <c r="E62"/>
      <c r="F62"/>
      <c r="G62"/>
    </row>
    <row r="63" spans="2:19" ht="19.05" customHeight="1">
      <c r="H63" s="1"/>
      <c r="I63" s="1"/>
      <c r="M63" s="1"/>
      <c r="N63" s="1"/>
      <c r="O63" s="1"/>
      <c r="P63" s="1"/>
      <c r="Q63" s="1"/>
      <c r="R63" s="1"/>
      <c r="S63" s="1"/>
    </row>
    <row r="64" spans="2:19" ht="19.05" customHeight="1">
      <c r="H64" s="1"/>
      <c r="I64" s="1"/>
      <c r="M64" s="1"/>
      <c r="N64" s="1"/>
      <c r="O64" s="1"/>
      <c r="P64" s="1"/>
      <c r="Q64" s="1"/>
      <c r="R64" s="1"/>
      <c r="S64" s="1"/>
    </row>
    <row r="65" spans="2:19" ht="19.05" customHeight="1">
      <c r="H65" s="1"/>
      <c r="I65" s="1"/>
      <c r="M65" s="1"/>
      <c r="N65" s="1"/>
      <c r="O65" s="1"/>
      <c r="P65" s="1"/>
      <c r="Q65" s="1"/>
      <c r="R65" s="1"/>
      <c r="S65" s="1"/>
    </row>
    <row r="66" spans="2:19" ht="19.05" customHeight="1">
      <c r="H66" s="1"/>
      <c r="I66" s="1"/>
      <c r="M66" s="1"/>
      <c r="N66" s="1"/>
      <c r="O66" s="1"/>
      <c r="P66" s="1"/>
      <c r="Q66" s="1"/>
      <c r="R66" s="1"/>
      <c r="S66" s="1"/>
    </row>
    <row r="67" spans="2:19" ht="19.05" customHeight="1">
      <c r="H67" s="1"/>
      <c r="I67" s="1"/>
      <c r="M67" s="1"/>
      <c r="N67" s="1"/>
      <c r="O67" s="1"/>
      <c r="P67" s="1"/>
      <c r="Q67" s="1"/>
      <c r="R67" s="1"/>
      <c r="S67" s="1"/>
    </row>
    <row r="68" spans="2:19" ht="19.05" customHeight="1">
      <c r="H68" s="1"/>
      <c r="I68" s="1"/>
      <c r="M68" s="1"/>
      <c r="N68" s="1"/>
      <c r="O68" s="1"/>
      <c r="P68" s="1"/>
      <c r="Q68" s="1"/>
      <c r="R68" s="1"/>
      <c r="S68" s="1"/>
    </row>
    <row r="69" spans="2:19" ht="19.05" customHeight="1">
      <c r="H69" s="1"/>
      <c r="I69" s="1"/>
      <c r="M69" s="1"/>
      <c r="N69" s="1"/>
      <c r="O69" s="1"/>
      <c r="P69" s="1"/>
      <c r="Q69" s="1"/>
      <c r="R69" s="1"/>
      <c r="S69" s="1"/>
    </row>
    <row r="70" spans="2:19">
      <c r="H70" s="1"/>
      <c r="I70" s="1"/>
      <c r="M70" s="1"/>
      <c r="N70" s="1"/>
      <c r="O70" s="1"/>
      <c r="P70" s="1"/>
      <c r="Q70" s="1"/>
      <c r="R70" s="1"/>
      <c r="S70" s="1"/>
    </row>
    <row r="71" spans="2:19">
      <c r="B71"/>
      <c r="H71" s="1"/>
      <c r="I71" s="1"/>
      <c r="M71" s="1"/>
      <c r="N71" s="1"/>
      <c r="O71" s="1"/>
      <c r="P71" s="1"/>
      <c r="Q71" s="1"/>
      <c r="R71" s="1"/>
      <c r="S71" s="1"/>
    </row>
    <row r="72" spans="2:19">
      <c r="B72"/>
      <c r="H72" s="1"/>
      <c r="I72" s="1"/>
      <c r="M72" s="1"/>
      <c r="N72" s="1"/>
      <c r="O72" s="1"/>
      <c r="P72" s="1"/>
      <c r="Q72" s="1"/>
      <c r="R72" s="1"/>
      <c r="S72" s="1"/>
    </row>
    <row r="73" spans="2:19">
      <c r="I73" s="1"/>
    </row>
    <row r="74" spans="2:19">
      <c r="H74" s="1"/>
      <c r="I74" s="1"/>
    </row>
    <row r="75" spans="2:19">
      <c r="H75" s="1"/>
      <c r="I75" s="1"/>
    </row>
    <row r="76" spans="2:19">
      <c r="C76"/>
      <c r="D76"/>
      <c r="E76"/>
      <c r="F76"/>
      <c r="G76"/>
      <c r="I76" s="1"/>
    </row>
    <row r="77" spans="2:19">
      <c r="C77"/>
      <c r="D77"/>
      <c r="E77"/>
      <c r="F77"/>
      <c r="G77"/>
    </row>
  </sheetData>
  <mergeCells count="12">
    <mergeCell ref="Q2:R2"/>
    <mergeCell ref="D30:E30"/>
    <mergeCell ref="F30:G30"/>
    <mergeCell ref="H30:I30"/>
    <mergeCell ref="M30:N30"/>
    <mergeCell ref="O30:P30"/>
    <mergeCell ref="Q30:R30"/>
    <mergeCell ref="D2:E2"/>
    <mergeCell ref="F2:G2"/>
    <mergeCell ref="H2:I2"/>
    <mergeCell ref="M2:N2"/>
    <mergeCell ref="O2:P2"/>
  </mergeCells>
  <phoneticPr fontId="16" type="noConversion"/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O76"/>
  <sheetViews>
    <sheetView zoomScale="85" zoomScaleNormal="85" workbookViewId="0">
      <selection activeCell="H62" sqref="H62"/>
    </sheetView>
  </sheetViews>
  <sheetFormatPr defaultColWidth="9" defaultRowHeight="13.5"/>
  <cols>
    <col min="1" max="1" width="3.3984375" customWidth="1"/>
    <col min="3" max="9" width="15.46484375" style="1" customWidth="1"/>
    <col min="11" max="15" width="13.796875" customWidth="1"/>
  </cols>
  <sheetData>
    <row r="2" spans="2:15" ht="37.049999999999997" customHeight="1">
      <c r="B2" s="313" t="s">
        <v>166</v>
      </c>
      <c r="C2" s="314"/>
      <c r="D2" s="314"/>
      <c r="E2" s="314"/>
      <c r="F2" s="314"/>
      <c r="G2" s="315"/>
      <c r="J2" s="313" t="s">
        <v>167</v>
      </c>
      <c r="K2" s="314"/>
      <c r="L2" s="314"/>
      <c r="M2" s="314"/>
      <c r="N2" s="314"/>
      <c r="O2" s="315"/>
    </row>
    <row r="3" spans="2:15" ht="31.05" customHeight="1">
      <c r="B3" s="16"/>
      <c r="C3" s="4"/>
      <c r="D3" s="286" t="s">
        <v>149</v>
      </c>
      <c r="E3" s="286"/>
      <c r="F3" s="316" t="s">
        <v>166</v>
      </c>
      <c r="G3" s="317"/>
      <c r="H3" s="287"/>
      <c r="I3" s="287"/>
      <c r="J3" s="16"/>
      <c r="K3" s="4"/>
      <c r="L3" s="286" t="s">
        <v>149</v>
      </c>
      <c r="M3" s="286"/>
      <c r="N3" s="316" t="s">
        <v>167</v>
      </c>
      <c r="O3" s="317"/>
    </row>
    <row r="4" spans="2:15" s="1" customFormat="1" ht="24" customHeight="1">
      <c r="B4" s="17" t="s">
        <v>151</v>
      </c>
      <c r="C4" s="1" t="s">
        <v>168</v>
      </c>
      <c r="D4" s="7">
        <v>3546976.8048780002</v>
      </c>
      <c r="E4" s="7">
        <v>3545562</v>
      </c>
      <c r="F4" s="7">
        <v>3454567.7317070002</v>
      </c>
      <c r="G4" s="8">
        <v>3218989.487805</v>
      </c>
      <c r="J4" s="17" t="s">
        <v>151</v>
      </c>
      <c r="K4" s="1" t="s">
        <v>168</v>
      </c>
      <c r="L4" s="1">
        <v>347195</v>
      </c>
      <c r="M4" s="1">
        <v>381744</v>
      </c>
      <c r="N4" s="1">
        <v>319660</v>
      </c>
      <c r="O4" s="12">
        <v>321574</v>
      </c>
    </row>
    <row r="5" spans="2:15" s="1" customFormat="1" ht="24" customHeight="1">
      <c r="B5" s="17"/>
      <c r="C5" s="1" t="s">
        <v>169</v>
      </c>
      <c r="D5" s="7">
        <v>3515191.8</v>
      </c>
      <c r="E5" s="7">
        <v>3505520.4</v>
      </c>
      <c r="F5" s="7">
        <v>3157222.4</v>
      </c>
      <c r="G5" s="8">
        <v>3193097.6</v>
      </c>
      <c r="J5" s="17"/>
      <c r="K5" s="1" t="s">
        <v>169</v>
      </c>
      <c r="L5" s="1">
        <v>590025</v>
      </c>
      <c r="M5" s="1">
        <v>586051</v>
      </c>
      <c r="N5" s="1">
        <v>435966</v>
      </c>
      <c r="O5" s="12">
        <v>505969</v>
      </c>
    </row>
    <row r="6" spans="2:15" s="1" customFormat="1" ht="24" customHeight="1">
      <c r="B6" s="17"/>
      <c r="C6" s="1" t="s">
        <v>170</v>
      </c>
      <c r="D6" s="1">
        <f t="shared" ref="D6:G6" si="0">D4/D5</f>
        <v>1.0090421822439399</v>
      </c>
      <c r="E6" s="1">
        <f t="shared" si="0"/>
        <v>1.0114224410161801</v>
      </c>
      <c r="F6" s="1">
        <f t="shared" si="0"/>
        <v>1.09417940646405</v>
      </c>
      <c r="G6" s="12">
        <f t="shared" si="0"/>
        <v>1.00810870541665</v>
      </c>
      <c r="J6" s="17"/>
      <c r="K6" s="1" t="s">
        <v>170</v>
      </c>
      <c r="L6" s="1">
        <f t="shared" ref="L6:O6" si="1">L4/L5</f>
        <v>0.58844116774712896</v>
      </c>
      <c r="M6" s="1">
        <f t="shared" si="1"/>
        <v>0.65138358265748197</v>
      </c>
      <c r="N6" s="1">
        <f t="shared" si="1"/>
        <v>0.73322231550166805</v>
      </c>
      <c r="O6" s="12">
        <f t="shared" si="1"/>
        <v>0.63556067664224503</v>
      </c>
    </row>
    <row r="7" spans="2:15" s="1" customFormat="1" ht="24" customHeight="1">
      <c r="B7" s="17"/>
      <c r="C7" s="1" t="s">
        <v>3</v>
      </c>
      <c r="D7" s="1">
        <f>AVERAGE(D6:E6)</f>
        <v>1.01023231163006</v>
      </c>
      <c r="G7" s="12"/>
      <c r="J7" s="17"/>
      <c r="K7" s="1" t="s">
        <v>3</v>
      </c>
      <c r="L7" s="1">
        <f>AVERAGE(L6:M6)</f>
        <v>0.61991237520230602</v>
      </c>
      <c r="O7" s="12"/>
    </row>
    <row r="8" spans="2:15" s="1" customFormat="1" ht="24" customHeight="1">
      <c r="B8" s="17"/>
      <c r="C8" s="1" t="s">
        <v>4</v>
      </c>
      <c r="D8" s="1">
        <f>D6/D7</f>
        <v>0.99882192504395595</v>
      </c>
      <c r="E8" s="1">
        <f>E6/D7</f>
        <v>1.0011780749560399</v>
      </c>
      <c r="F8" s="1">
        <f>F6/D7</f>
        <v>1.08309682225323</v>
      </c>
      <c r="G8" s="12">
        <f>G6/D7</f>
        <v>0.99789790309717497</v>
      </c>
      <c r="J8" s="17"/>
      <c r="K8" s="1" t="s">
        <v>4</v>
      </c>
      <c r="L8" s="1">
        <f>L6/L7</f>
        <v>0.94923281303280005</v>
      </c>
      <c r="M8" s="1">
        <f>M6/L7</f>
        <v>1.0507671869672</v>
      </c>
      <c r="N8" s="1">
        <f>N6/L7</f>
        <v>1.1827838011176699</v>
      </c>
      <c r="O8" s="12">
        <f>O6/L7</f>
        <v>1.02524276343868</v>
      </c>
    </row>
    <row r="9" spans="2:15" s="1" customFormat="1" ht="24" customHeight="1">
      <c r="B9" s="17"/>
      <c r="G9" s="12"/>
      <c r="J9" s="17"/>
      <c r="O9" s="12"/>
    </row>
    <row r="10" spans="2:15" s="1" customFormat="1" ht="24" customHeight="1">
      <c r="B10" s="17" t="s">
        <v>158</v>
      </c>
      <c r="C10" s="1" t="s">
        <v>168</v>
      </c>
      <c r="D10" s="9">
        <v>2212812.285714</v>
      </c>
      <c r="E10" s="9">
        <v>2436228.1428570002</v>
      </c>
      <c r="F10" s="9">
        <v>1868887.428571</v>
      </c>
      <c r="G10" s="10">
        <v>2037888.857143</v>
      </c>
      <c r="J10" s="17" t="s">
        <v>158</v>
      </c>
      <c r="K10" s="1" t="s">
        <v>168</v>
      </c>
      <c r="L10" s="1">
        <v>321621</v>
      </c>
      <c r="M10" s="1">
        <v>333293</v>
      </c>
      <c r="N10" s="1">
        <v>374281</v>
      </c>
      <c r="O10" s="12">
        <v>368820</v>
      </c>
    </row>
    <row r="11" spans="2:15" s="1" customFormat="1" ht="24" customHeight="1">
      <c r="B11" s="17"/>
      <c r="C11" s="1" t="s">
        <v>169</v>
      </c>
      <c r="D11" s="9">
        <v>2502123.4418600001</v>
      </c>
      <c r="E11" s="9">
        <v>2317168</v>
      </c>
      <c r="F11" s="9">
        <v>2149498.9767439999</v>
      </c>
      <c r="G11" s="10">
        <v>2075314.5116280001</v>
      </c>
      <c r="J11" s="17"/>
      <c r="K11" s="1" t="s">
        <v>169</v>
      </c>
      <c r="L11" s="1">
        <v>352746</v>
      </c>
      <c r="M11" s="1">
        <v>334334</v>
      </c>
      <c r="N11" s="1">
        <v>357298</v>
      </c>
      <c r="O11" s="12">
        <v>352495</v>
      </c>
    </row>
    <row r="12" spans="2:15" s="1" customFormat="1" ht="24" customHeight="1">
      <c r="B12" s="17"/>
      <c r="C12" s="1" t="s">
        <v>170</v>
      </c>
      <c r="D12" s="1">
        <f t="shared" ref="D12:G12" si="2">D10/D11</f>
        <v>0.88437374779122202</v>
      </c>
      <c r="E12" s="1">
        <f t="shared" si="2"/>
        <v>1.0513817482621</v>
      </c>
      <c r="F12" s="1">
        <f t="shared" si="2"/>
        <v>0.869452578852556</v>
      </c>
      <c r="G12" s="12">
        <f t="shared" si="2"/>
        <v>0.98196627341287102</v>
      </c>
      <c r="J12" s="17"/>
      <c r="K12" s="1" t="s">
        <v>170</v>
      </c>
      <c r="L12" s="1">
        <f t="shared" ref="L12:O12" si="3">L10/L11</f>
        <v>0.91176370532904705</v>
      </c>
      <c r="M12" s="1">
        <f t="shared" si="3"/>
        <v>0.99688634718574798</v>
      </c>
      <c r="N12" s="1">
        <f t="shared" si="3"/>
        <v>1.0475317522068399</v>
      </c>
      <c r="O12" s="12">
        <f t="shared" si="3"/>
        <v>1.0463127136555099</v>
      </c>
    </row>
    <row r="13" spans="2:15" s="1" customFormat="1" ht="24" customHeight="1">
      <c r="B13" s="17"/>
      <c r="C13" s="1" t="s">
        <v>3</v>
      </c>
      <c r="D13" s="1">
        <f>AVERAGE(D12:E12)</f>
        <v>0.96787774802666204</v>
      </c>
      <c r="G13" s="12"/>
      <c r="J13" s="17"/>
      <c r="K13" s="1" t="s">
        <v>3</v>
      </c>
      <c r="L13" s="1">
        <f>AVERAGE(L12:M12)</f>
        <v>0.95432502625739801</v>
      </c>
      <c r="O13" s="12"/>
    </row>
    <row r="14" spans="2:15" s="1" customFormat="1" ht="24" customHeight="1">
      <c r="B14" s="17"/>
      <c r="C14" s="1" t="s">
        <v>4</v>
      </c>
      <c r="D14" s="1">
        <f>D12/D13</f>
        <v>0.91372464094180195</v>
      </c>
      <c r="E14" s="1">
        <f>E12/D13</f>
        <v>1.0862753590581999</v>
      </c>
      <c r="F14" s="1">
        <f>F12/D13</f>
        <v>0.89830826323388602</v>
      </c>
      <c r="G14" s="12">
        <f>G12/D13</f>
        <v>1.0145561001014201</v>
      </c>
      <c r="J14" s="17"/>
      <c r="K14" s="1" t="s">
        <v>4</v>
      </c>
      <c r="L14" s="1">
        <f>L12/L13</f>
        <v>0.95540165063546101</v>
      </c>
      <c r="M14" s="1">
        <f>M12/L13</f>
        <v>1.0445983493645401</v>
      </c>
      <c r="N14" s="1">
        <f>N12/L13</f>
        <v>1.09766769537102</v>
      </c>
      <c r="O14" s="12">
        <f>O12/L13</f>
        <v>1.09639031238536</v>
      </c>
    </row>
    <row r="15" spans="2:15" s="1" customFormat="1" ht="24" customHeight="1">
      <c r="B15" s="17"/>
      <c r="G15" s="12"/>
      <c r="J15" s="17"/>
      <c r="O15" s="12"/>
    </row>
    <row r="16" spans="2:15" s="1" customFormat="1" ht="24" customHeight="1">
      <c r="B16" s="17" t="s">
        <v>159</v>
      </c>
      <c r="C16" s="1" t="s">
        <v>168</v>
      </c>
      <c r="D16" s="9">
        <v>3359378.1395350001</v>
      </c>
      <c r="E16" s="9">
        <v>2835636.7804879998</v>
      </c>
      <c r="F16" s="9">
        <v>3526230.883721</v>
      </c>
      <c r="G16" s="10">
        <v>3125130.5116280001</v>
      </c>
      <c r="J16" s="17" t="s">
        <v>159</v>
      </c>
      <c r="K16" s="1" t="s">
        <v>168</v>
      </c>
      <c r="L16" s="1">
        <v>456855</v>
      </c>
      <c r="M16" s="1">
        <v>457130</v>
      </c>
      <c r="N16" s="1">
        <v>406876</v>
      </c>
      <c r="O16" s="12">
        <v>395947</v>
      </c>
    </row>
    <row r="17" spans="2:15" s="1" customFormat="1" ht="24" customHeight="1">
      <c r="B17" s="17"/>
      <c r="C17" s="1" t="s">
        <v>169</v>
      </c>
      <c r="D17" s="9">
        <v>2350427.5</v>
      </c>
      <c r="E17" s="9">
        <v>1639618.341463</v>
      </c>
      <c r="F17" s="9">
        <v>1722674.6666669999</v>
      </c>
      <c r="G17" s="10">
        <v>1458081.3333330001</v>
      </c>
      <c r="J17" s="17"/>
      <c r="K17" s="1" t="s">
        <v>169</v>
      </c>
      <c r="L17" s="1">
        <v>440517</v>
      </c>
      <c r="M17" s="1">
        <v>430453</v>
      </c>
      <c r="N17" s="1">
        <v>479392</v>
      </c>
      <c r="O17" s="12">
        <v>480465</v>
      </c>
    </row>
    <row r="18" spans="2:15" s="1" customFormat="1" ht="24" customHeight="1">
      <c r="B18" s="17"/>
      <c r="C18" s="1" t="s">
        <v>170</v>
      </c>
      <c r="D18" s="1">
        <f t="shared" ref="D18:G18" si="4">D16/D17</f>
        <v>1.42926260841272</v>
      </c>
      <c r="E18" s="1">
        <f t="shared" si="4"/>
        <v>1.72944929242364</v>
      </c>
      <c r="F18" s="1">
        <f t="shared" si="4"/>
        <v>2.0469511463493499</v>
      </c>
      <c r="G18" s="12">
        <f t="shared" si="4"/>
        <v>2.1433170017232999</v>
      </c>
      <c r="J18" s="17"/>
      <c r="K18" s="1" t="s">
        <v>170</v>
      </c>
      <c r="L18" s="1">
        <f t="shared" ref="L18:O18" si="5">L16/L17</f>
        <v>1.03708823950041</v>
      </c>
      <c r="M18" s="1">
        <f t="shared" si="5"/>
        <v>1.06197424573647</v>
      </c>
      <c r="N18" s="1">
        <f t="shared" si="5"/>
        <v>0.84873339563447003</v>
      </c>
      <c r="O18" s="12">
        <f t="shared" si="5"/>
        <v>0.82409124493979802</v>
      </c>
    </row>
    <row r="19" spans="2:15" s="1" customFormat="1" ht="24" customHeight="1">
      <c r="B19" s="17"/>
      <c r="C19" s="1" t="s">
        <v>3</v>
      </c>
      <c r="D19" s="1">
        <f>AVERAGE(D18:E18)</f>
        <v>1.57935595041818</v>
      </c>
      <c r="G19" s="12"/>
      <c r="J19" s="17"/>
      <c r="K19" s="1" t="s">
        <v>3</v>
      </c>
      <c r="L19" s="1">
        <f>AVERAGE(L18:M18)</f>
        <v>1.04953124261844</v>
      </c>
      <c r="O19" s="12"/>
    </row>
    <row r="20" spans="2:15" s="1" customFormat="1" ht="24" customHeight="1">
      <c r="B20" s="17"/>
      <c r="C20" s="1" t="s">
        <v>4</v>
      </c>
      <c r="D20" s="1">
        <f>D18/D19</f>
        <v>0.90496547534726801</v>
      </c>
      <c r="E20" s="1">
        <f>E18/D19</f>
        <v>1.09503452465273</v>
      </c>
      <c r="F20" s="1">
        <f>F18/D19</f>
        <v>1.29606701124427</v>
      </c>
      <c r="G20" s="12">
        <f>G18/D19</f>
        <v>1.3570829306438501</v>
      </c>
      <c r="J20" s="17"/>
      <c r="K20" s="1" t="s">
        <v>4</v>
      </c>
      <c r="L20" s="1">
        <f>L18/L19</f>
        <v>0.988144228001267</v>
      </c>
      <c r="M20" s="1">
        <f>M18/L19</f>
        <v>1.01185577199873</v>
      </c>
      <c r="N20" s="1">
        <f>N18/L19</f>
        <v>0.80867854254342797</v>
      </c>
      <c r="O20" s="12">
        <f>O18/L19</f>
        <v>0.78519934564673199</v>
      </c>
    </row>
    <row r="21" spans="2:15" s="1" customFormat="1" ht="24" customHeight="1">
      <c r="B21" s="17"/>
      <c r="G21" s="12"/>
      <c r="J21" s="17"/>
      <c r="O21" s="12"/>
    </row>
    <row r="22" spans="2:15" s="1" customFormat="1" ht="24" customHeight="1">
      <c r="B22" s="17"/>
      <c r="C22" s="46" t="s">
        <v>168</v>
      </c>
      <c r="D22" s="1" t="s">
        <v>149</v>
      </c>
      <c r="F22" s="1" t="s">
        <v>166</v>
      </c>
      <c r="G22" s="12"/>
      <c r="J22" s="17"/>
      <c r="K22" s="46" t="s">
        <v>168</v>
      </c>
      <c r="L22" s="1" t="s">
        <v>149</v>
      </c>
      <c r="N22" s="1" t="s">
        <v>167</v>
      </c>
      <c r="O22" s="12"/>
    </row>
    <row r="23" spans="2:15" s="1" customFormat="1" ht="24" customHeight="1">
      <c r="B23" s="17"/>
      <c r="D23" s="1">
        <f t="shared" ref="D23:F23" si="6">D8</f>
        <v>0.99882192504395595</v>
      </c>
      <c r="F23" s="1">
        <f t="shared" si="6"/>
        <v>1.08309682225323</v>
      </c>
      <c r="G23" s="12"/>
      <c r="J23" s="17"/>
      <c r="L23" s="1">
        <f>L8</f>
        <v>0.94923281303280005</v>
      </c>
      <c r="N23" s="1">
        <f>N8</f>
        <v>1.1827838011176699</v>
      </c>
      <c r="O23" s="12"/>
    </row>
    <row r="24" spans="2:15" s="1" customFormat="1" ht="24" customHeight="1">
      <c r="B24" s="17"/>
      <c r="D24" s="1">
        <f t="shared" ref="D24:F24" si="7">E8</f>
        <v>1.0011780749560399</v>
      </c>
      <c r="F24" s="1">
        <f t="shared" si="7"/>
        <v>0.99789790309717497</v>
      </c>
      <c r="G24" s="12"/>
      <c r="J24" s="17"/>
      <c r="L24" s="1">
        <f>M8</f>
        <v>1.0507671869672</v>
      </c>
      <c r="N24" s="1">
        <f>O8</f>
        <v>1.02524276343868</v>
      </c>
      <c r="O24" s="12"/>
    </row>
    <row r="25" spans="2:15" s="1" customFormat="1" ht="24" customHeight="1">
      <c r="B25" s="17"/>
      <c r="D25" s="1">
        <f t="shared" ref="D25:F25" si="8">D14</f>
        <v>0.91372464094180195</v>
      </c>
      <c r="F25" s="1">
        <f t="shared" si="8"/>
        <v>0.89830826323388602</v>
      </c>
      <c r="G25" s="12"/>
      <c r="J25" s="17"/>
      <c r="L25" s="1">
        <f>L14</f>
        <v>0.95540165063546101</v>
      </c>
      <c r="N25" s="1">
        <f>N14</f>
        <v>1.09766769537102</v>
      </c>
      <c r="O25" s="12"/>
    </row>
    <row r="26" spans="2:15" s="1" customFormat="1" ht="24" customHeight="1">
      <c r="B26" s="17"/>
      <c r="D26" s="1">
        <f t="shared" ref="D26:F26" si="9">E14</f>
        <v>1.0862753590581999</v>
      </c>
      <c r="F26" s="1">
        <f t="shared" si="9"/>
        <v>1.0145561001014201</v>
      </c>
      <c r="G26" s="12"/>
      <c r="J26" s="17"/>
      <c r="L26" s="1">
        <f>M14</f>
        <v>1.0445983493645401</v>
      </c>
      <c r="N26" s="1">
        <f>O14</f>
        <v>1.09639031238536</v>
      </c>
      <c r="O26" s="12"/>
    </row>
    <row r="27" spans="2:15" s="1" customFormat="1" ht="24" customHeight="1">
      <c r="B27" s="17"/>
      <c r="D27" s="1">
        <f t="shared" ref="D27:F27" si="10">D20</f>
        <v>0.90496547534726801</v>
      </c>
      <c r="F27" s="1">
        <f t="shared" si="10"/>
        <v>1.29606701124427</v>
      </c>
      <c r="G27" s="12"/>
      <c r="J27" s="17"/>
      <c r="L27" s="1">
        <f>L20</f>
        <v>0.988144228001267</v>
      </c>
      <c r="N27" s="1">
        <f>N20</f>
        <v>0.80867854254342797</v>
      </c>
      <c r="O27" s="12"/>
    </row>
    <row r="28" spans="2:15" s="1" customFormat="1" ht="24" customHeight="1">
      <c r="B28" s="18"/>
      <c r="C28" s="14"/>
      <c r="D28" s="14">
        <f t="shared" ref="D28:F28" si="11">E20</f>
        <v>1.09503452465273</v>
      </c>
      <c r="E28" s="14"/>
      <c r="F28" s="14">
        <f t="shared" si="11"/>
        <v>1.3570829306438501</v>
      </c>
      <c r="G28" s="15"/>
      <c r="J28" s="18"/>
      <c r="K28" s="14"/>
      <c r="L28" s="14">
        <f>M20</f>
        <v>1.01185577199873</v>
      </c>
      <c r="M28" s="14"/>
      <c r="N28" s="14">
        <f>O20</f>
        <v>0.78519934564673199</v>
      </c>
      <c r="O28" s="15"/>
    </row>
    <row r="29" spans="2:15" s="1" customFormat="1" ht="24" customHeight="1"/>
    <row r="30" spans="2:15" s="1" customFormat="1" ht="24" customHeight="1"/>
    <row r="31" spans="2:15" s="1" customFormat="1" ht="24" customHeight="1">
      <c r="B31" s="16"/>
      <c r="C31" s="4"/>
      <c r="D31" s="286" t="s">
        <v>149</v>
      </c>
      <c r="E31" s="286"/>
      <c r="F31" s="286" t="s">
        <v>166</v>
      </c>
      <c r="G31" s="312"/>
      <c r="J31" s="16"/>
      <c r="K31" s="4"/>
      <c r="L31" s="286" t="s">
        <v>149</v>
      </c>
      <c r="M31" s="286"/>
      <c r="N31" s="286" t="s">
        <v>167</v>
      </c>
      <c r="O31" s="312"/>
    </row>
    <row r="32" spans="2:15" s="1" customFormat="1" ht="24" customHeight="1">
      <c r="B32" s="17" t="s">
        <v>151</v>
      </c>
      <c r="C32" s="1" t="s">
        <v>171</v>
      </c>
      <c r="D32" s="9">
        <v>582115.41463400004</v>
      </c>
      <c r="E32" s="9">
        <v>532346.926829</v>
      </c>
      <c r="F32" s="9">
        <v>135414.24390199999</v>
      </c>
      <c r="G32" s="10">
        <v>161923.902439</v>
      </c>
      <c r="J32" s="17" t="s">
        <v>151</v>
      </c>
      <c r="K32" s="1" t="s">
        <v>171</v>
      </c>
      <c r="L32" s="9">
        <v>114836</v>
      </c>
      <c r="M32" s="9">
        <v>105661</v>
      </c>
      <c r="N32" s="9">
        <v>251929</v>
      </c>
      <c r="O32" s="10">
        <v>295340</v>
      </c>
    </row>
    <row r="33" spans="2:15" s="1" customFormat="1" ht="24" customHeight="1">
      <c r="B33" s="17"/>
      <c r="C33" s="1" t="s">
        <v>172</v>
      </c>
      <c r="D33" s="9">
        <v>1781820.6829270001</v>
      </c>
      <c r="E33" s="9">
        <v>1961942.146341</v>
      </c>
      <c r="F33" s="9">
        <v>1924675.512195</v>
      </c>
      <c r="G33" s="10">
        <v>2128047.2195120002</v>
      </c>
      <c r="J33" s="17"/>
      <c r="K33" s="1" t="s">
        <v>172</v>
      </c>
      <c r="L33" s="47">
        <v>394896</v>
      </c>
      <c r="M33" s="9">
        <v>366372</v>
      </c>
      <c r="N33" s="9">
        <v>336464</v>
      </c>
      <c r="O33" s="10">
        <v>459987</v>
      </c>
    </row>
    <row r="34" spans="2:15" s="1" customFormat="1" ht="24" customHeight="1">
      <c r="B34" s="17"/>
      <c r="C34" s="1" t="s">
        <v>173</v>
      </c>
      <c r="D34" s="1">
        <f t="shared" ref="D34:G34" si="12">D32/D33</f>
        <v>0.326696968001156</v>
      </c>
      <c r="E34" s="1">
        <f t="shared" si="12"/>
        <v>0.27133670981166302</v>
      </c>
      <c r="F34" s="1">
        <f t="shared" si="12"/>
        <v>7.0356921488322205E-2</v>
      </c>
      <c r="G34" s="12">
        <f t="shared" si="12"/>
        <v>7.6090371000382295E-2</v>
      </c>
      <c r="J34" s="17"/>
      <c r="K34" s="1" t="s">
        <v>173</v>
      </c>
      <c r="L34" s="1">
        <f t="shared" ref="L34:O34" si="13">L32/L33</f>
        <v>0.29080061585835298</v>
      </c>
      <c r="M34" s="1">
        <f t="shared" si="13"/>
        <v>0.28839813086152899</v>
      </c>
      <c r="N34" s="1">
        <f t="shared" si="13"/>
        <v>0.74875469589614296</v>
      </c>
      <c r="O34" s="12">
        <f t="shared" si="13"/>
        <v>0.64206162348066398</v>
      </c>
    </row>
    <row r="35" spans="2:15" s="1" customFormat="1" ht="24" customHeight="1">
      <c r="B35" s="17"/>
      <c r="C35" s="1" t="s">
        <v>3</v>
      </c>
      <c r="D35" s="1">
        <f>AVERAGE(D34:E34)</f>
        <v>0.29901683890641001</v>
      </c>
      <c r="G35" s="12"/>
      <c r="J35" s="17"/>
      <c r="K35" s="1" t="s">
        <v>3</v>
      </c>
      <c r="L35" s="1">
        <f>AVERAGE(L34:M34)</f>
        <v>0.28959937335994101</v>
      </c>
      <c r="O35" s="12"/>
    </row>
    <row r="36" spans="2:15" s="1" customFormat="1" ht="24" customHeight="1">
      <c r="B36" s="17"/>
      <c r="C36" s="1" t="s">
        <v>4</v>
      </c>
      <c r="D36" s="1">
        <f>D34/D35</f>
        <v>1.0925704692617999</v>
      </c>
      <c r="E36" s="1">
        <f>E34/D35</f>
        <v>0.90742953073819999</v>
      </c>
      <c r="F36" s="1">
        <f>F34/D35</f>
        <v>0.23529417856745999</v>
      </c>
      <c r="G36" s="12">
        <f>G34/D35</f>
        <v>0.25446851514672703</v>
      </c>
      <c r="J36" s="17"/>
      <c r="K36" s="1" t="s">
        <v>4</v>
      </c>
      <c r="L36" s="1">
        <f>L34/L35</f>
        <v>1.0041479457792799</v>
      </c>
      <c r="M36" s="1">
        <f>M34/L35</f>
        <v>0.99585205422071499</v>
      </c>
      <c r="N36" s="1">
        <f>N34/L35</f>
        <v>2.58548451679667</v>
      </c>
      <c r="O36" s="12">
        <f>O34/L35</f>
        <v>2.2170684143112802</v>
      </c>
    </row>
    <row r="37" spans="2:15" s="1" customFormat="1" ht="24" customHeight="1">
      <c r="B37" s="17"/>
      <c r="G37" s="12"/>
      <c r="J37" s="17"/>
      <c r="O37" s="12"/>
    </row>
    <row r="38" spans="2:15" s="1" customFormat="1" ht="24" customHeight="1">
      <c r="B38" s="17" t="s">
        <v>158</v>
      </c>
      <c r="C38" s="1" t="s">
        <v>171</v>
      </c>
      <c r="D38" s="9">
        <v>1544290.043478</v>
      </c>
      <c r="E38" s="9">
        <v>2057060.851064</v>
      </c>
      <c r="F38" s="9">
        <v>871492.47368399997</v>
      </c>
      <c r="G38" s="10">
        <v>778538.94736800005</v>
      </c>
      <c r="J38" s="17" t="s">
        <v>158</v>
      </c>
      <c r="K38" s="1" t="s">
        <v>171</v>
      </c>
      <c r="L38" s="1">
        <v>380581</v>
      </c>
      <c r="M38" s="1">
        <v>322963</v>
      </c>
      <c r="N38" s="1">
        <v>500169</v>
      </c>
      <c r="O38" s="12">
        <v>495746</v>
      </c>
    </row>
    <row r="39" spans="2:15" s="1" customFormat="1" ht="24" customHeight="1">
      <c r="B39" s="17"/>
      <c r="C39" s="1" t="s">
        <v>172</v>
      </c>
      <c r="D39" s="9">
        <v>1329173.318182</v>
      </c>
      <c r="E39" s="9">
        <v>1061305.0454549999</v>
      </c>
      <c r="F39" s="9">
        <v>1449036.4545450001</v>
      </c>
      <c r="G39" s="10">
        <v>1394173.590909</v>
      </c>
      <c r="J39" s="17"/>
      <c r="K39" s="1" t="s">
        <v>172</v>
      </c>
      <c r="L39" s="1">
        <v>392332</v>
      </c>
      <c r="M39" s="1">
        <v>390148</v>
      </c>
      <c r="N39" s="1">
        <v>457899</v>
      </c>
      <c r="O39" s="12">
        <v>449515</v>
      </c>
    </row>
    <row r="40" spans="2:15" s="1" customFormat="1" ht="24" customHeight="1">
      <c r="B40" s="17"/>
      <c r="C40" s="1" t="s">
        <v>173</v>
      </c>
      <c r="D40" s="1">
        <f t="shared" ref="D40:G40" si="14">D38/D39</f>
        <v>1.1618424943936101</v>
      </c>
      <c r="E40" s="1">
        <f t="shared" si="14"/>
        <v>1.9382371353771399</v>
      </c>
      <c r="F40" s="1">
        <f t="shared" si="14"/>
        <v>0.60142895021757803</v>
      </c>
      <c r="G40" s="12">
        <f t="shared" si="14"/>
        <v>0.55842324976217195</v>
      </c>
      <c r="J40" s="17"/>
      <c r="K40" s="1" t="s">
        <v>173</v>
      </c>
      <c r="L40" s="1">
        <f t="shared" ref="L40:O40" si="15">L38/L39</f>
        <v>0.970048326417422</v>
      </c>
      <c r="M40" s="1">
        <f t="shared" si="15"/>
        <v>0.82779611839609601</v>
      </c>
      <c r="N40" s="1">
        <f t="shared" si="15"/>
        <v>1.0923129336382</v>
      </c>
      <c r="O40" s="12">
        <f t="shared" si="15"/>
        <v>1.10284640112121</v>
      </c>
    </row>
    <row r="41" spans="2:15" s="1" customFormat="1" ht="24" customHeight="1">
      <c r="B41" s="17"/>
      <c r="C41" s="1" t="s">
        <v>3</v>
      </c>
      <c r="D41" s="1">
        <f>AVERAGE(D40:E40)</f>
        <v>1.55003981488537</v>
      </c>
      <c r="G41" s="12"/>
      <c r="J41" s="17"/>
      <c r="K41" s="1" t="s">
        <v>3</v>
      </c>
      <c r="L41" s="1">
        <f>AVERAGE(L40:M40)</f>
        <v>0.89892222240675901</v>
      </c>
      <c r="O41" s="12"/>
    </row>
    <row r="42" spans="2:15" s="1" customFormat="1" ht="37.049999999999997" customHeight="1">
      <c r="B42" s="17"/>
      <c r="C42" s="1" t="s">
        <v>4</v>
      </c>
      <c r="D42" s="1">
        <f>D40/D41</f>
        <v>0.74955654895840595</v>
      </c>
      <c r="E42" s="1">
        <f>E40/D41</f>
        <v>1.25044345104159</v>
      </c>
      <c r="F42" s="1">
        <f>F40/D41</f>
        <v>0.38800871077111998</v>
      </c>
      <c r="G42" s="12">
        <f>G40/D41</f>
        <v>0.36026381025797599</v>
      </c>
      <c r="J42" s="17"/>
      <c r="K42" s="1" t="s">
        <v>4</v>
      </c>
      <c r="L42" s="1">
        <f>L40/L41</f>
        <v>1.07912375758186</v>
      </c>
      <c r="M42" s="1">
        <f>M40/L41</f>
        <v>0.92087624241813604</v>
      </c>
      <c r="N42" s="1">
        <f>N40/L41</f>
        <v>1.2151362002306101</v>
      </c>
      <c r="O42" s="12">
        <f>O40/L41</f>
        <v>1.2268540855163901</v>
      </c>
    </row>
    <row r="43" spans="2:15" s="1" customFormat="1" ht="24" customHeight="1">
      <c r="B43" s="17"/>
      <c r="G43" s="12"/>
      <c r="J43" s="17"/>
      <c r="O43" s="12"/>
    </row>
    <row r="44" spans="2:15" s="1" customFormat="1" ht="24" customHeight="1">
      <c r="B44" s="17" t="s">
        <v>159</v>
      </c>
      <c r="C44" s="1" t="s">
        <v>171</v>
      </c>
      <c r="D44" s="9">
        <v>1105612.47</v>
      </c>
      <c r="E44" s="9">
        <v>1293965.32</v>
      </c>
      <c r="F44" s="9">
        <v>687676.68</v>
      </c>
      <c r="G44" s="10">
        <v>558605.21</v>
      </c>
      <c r="J44" s="17" t="s">
        <v>159</v>
      </c>
      <c r="K44" s="1" t="s">
        <v>171</v>
      </c>
      <c r="L44" s="1">
        <v>200188</v>
      </c>
      <c r="M44" s="1">
        <v>225554</v>
      </c>
      <c r="N44" s="1">
        <v>587502</v>
      </c>
      <c r="O44" s="12">
        <v>518741</v>
      </c>
    </row>
    <row r="45" spans="2:15" s="1" customFormat="1" ht="24" customHeight="1">
      <c r="B45" s="17"/>
      <c r="C45" s="1" t="s">
        <v>172</v>
      </c>
      <c r="D45" s="9">
        <v>3678115.4545450001</v>
      </c>
      <c r="E45" s="9">
        <v>3921631.2272729999</v>
      </c>
      <c r="F45" s="9">
        <v>3605702.0454549999</v>
      </c>
      <c r="G45" s="10">
        <v>3866674.382979</v>
      </c>
      <c r="J45" s="17"/>
      <c r="K45" s="1" t="s">
        <v>172</v>
      </c>
      <c r="L45" s="1">
        <v>534000</v>
      </c>
      <c r="M45" s="1">
        <v>521686</v>
      </c>
      <c r="N45" s="1">
        <v>498384</v>
      </c>
      <c r="O45" s="12">
        <v>519275</v>
      </c>
    </row>
    <row r="46" spans="2:15" s="1" customFormat="1" ht="24" customHeight="1">
      <c r="B46" s="17"/>
      <c r="C46" s="1" t="s">
        <v>173</v>
      </c>
      <c r="D46" s="1">
        <f t="shared" ref="D46:G46" si="16">D44/D45</f>
        <v>0.30059210583882301</v>
      </c>
      <c r="E46" s="1">
        <f t="shared" si="16"/>
        <v>0.32995588952911098</v>
      </c>
      <c r="F46" s="1">
        <f t="shared" si="16"/>
        <v>0.190719219539179</v>
      </c>
      <c r="G46" s="12">
        <f t="shared" si="16"/>
        <v>0.14446657635795901</v>
      </c>
      <c r="J46" s="17"/>
      <c r="K46" s="1" t="s">
        <v>173</v>
      </c>
      <c r="L46" s="1">
        <f t="shared" ref="L46:O46" si="17">L44/L45</f>
        <v>0.374883895131086</v>
      </c>
      <c r="M46" s="1">
        <f t="shared" si="17"/>
        <v>0.43235586157190298</v>
      </c>
      <c r="N46" s="1">
        <f t="shared" si="17"/>
        <v>1.17881392661081</v>
      </c>
      <c r="O46" s="12">
        <f t="shared" si="17"/>
        <v>0.99897164315632403</v>
      </c>
    </row>
    <row r="47" spans="2:15" s="1" customFormat="1" ht="24" customHeight="1">
      <c r="B47" s="17"/>
      <c r="C47" s="1" t="s">
        <v>3</v>
      </c>
      <c r="D47" s="1">
        <f>AVERAGE(D46:E46)</f>
        <v>0.31527399768396702</v>
      </c>
      <c r="G47" s="12"/>
      <c r="J47" s="17"/>
      <c r="K47" s="1" t="s">
        <v>3</v>
      </c>
      <c r="L47" s="1">
        <f>AVERAGE(L46:M46)</f>
        <v>0.40361987835149499</v>
      </c>
      <c r="O47" s="12"/>
    </row>
    <row r="48" spans="2:15" s="1" customFormat="1" ht="24" customHeight="1">
      <c r="B48" s="17"/>
      <c r="C48" s="1" t="s">
        <v>4</v>
      </c>
      <c r="D48" s="1">
        <f>D46/D47</f>
        <v>0.95343132655087803</v>
      </c>
      <c r="E48" s="1">
        <f>E46/D47</f>
        <v>1.04656867344912</v>
      </c>
      <c r="F48" s="1">
        <f>F46/D47</f>
        <v>0.60493164974029301</v>
      </c>
      <c r="G48" s="12">
        <f>G46/D47</f>
        <v>0.458225471872798</v>
      </c>
      <c r="J48" s="17"/>
      <c r="K48" s="1" t="s">
        <v>4</v>
      </c>
      <c r="L48" s="1">
        <f>L46/L47</f>
        <v>0.92880434101071796</v>
      </c>
      <c r="M48" s="1">
        <f>M46/L47</f>
        <v>1.0711956589892799</v>
      </c>
      <c r="N48" s="1">
        <f>N46/L47</f>
        <v>2.9206042364054001</v>
      </c>
      <c r="O48" s="12">
        <f>O46/L47</f>
        <v>2.4750308315745602</v>
      </c>
    </row>
    <row r="49" spans="2:15" s="1" customFormat="1" ht="24" customHeight="1">
      <c r="B49" s="17"/>
      <c r="G49" s="12"/>
      <c r="J49" s="17"/>
      <c r="O49" s="12"/>
    </row>
    <row r="50" spans="2:15" s="1" customFormat="1" ht="24" customHeight="1">
      <c r="B50" s="17"/>
      <c r="C50" s="46" t="s">
        <v>171</v>
      </c>
      <c r="D50" s="1" t="s">
        <v>149</v>
      </c>
      <c r="F50" s="1" t="s">
        <v>166</v>
      </c>
      <c r="G50" s="12"/>
      <c r="J50" s="17"/>
      <c r="K50" s="46" t="s">
        <v>171</v>
      </c>
      <c r="L50" s="1" t="s">
        <v>149</v>
      </c>
      <c r="N50" s="1" t="s">
        <v>167</v>
      </c>
      <c r="O50" s="12"/>
    </row>
    <row r="51" spans="2:15" s="1" customFormat="1" ht="24" customHeight="1">
      <c r="B51" s="17"/>
      <c r="D51" s="1">
        <f>D36</f>
        <v>1.0925704692617999</v>
      </c>
      <c r="F51" s="1">
        <f>F36</f>
        <v>0.23529417856745999</v>
      </c>
      <c r="G51" s="12"/>
      <c r="J51" s="17"/>
      <c r="L51" s="1">
        <f>L36</f>
        <v>1.0041479457792799</v>
      </c>
      <c r="N51" s="1">
        <f>N36</f>
        <v>2.58548451679667</v>
      </c>
      <c r="O51" s="12"/>
    </row>
    <row r="52" spans="2:15" s="1" customFormat="1" ht="24" customHeight="1">
      <c r="B52" s="17"/>
      <c r="D52" s="1">
        <f>E36</f>
        <v>0.90742953073819999</v>
      </c>
      <c r="F52" s="1">
        <f>G36</f>
        <v>0.25446851514672703</v>
      </c>
      <c r="G52" s="12"/>
      <c r="J52" s="17"/>
      <c r="L52" s="1">
        <f>M36</f>
        <v>0.99585205422071499</v>
      </c>
      <c r="N52" s="1">
        <f>O36</f>
        <v>2.2170684143112802</v>
      </c>
      <c r="O52" s="12"/>
    </row>
    <row r="53" spans="2:15" s="1" customFormat="1" ht="24" customHeight="1">
      <c r="B53" s="17"/>
      <c r="D53" s="1">
        <f>D42</f>
        <v>0.74955654895840595</v>
      </c>
      <c r="F53" s="1">
        <f>F42</f>
        <v>0.38800871077111998</v>
      </c>
      <c r="G53" s="12"/>
      <c r="J53" s="17"/>
      <c r="L53" s="1">
        <f>L42</f>
        <v>1.07912375758186</v>
      </c>
      <c r="N53" s="1">
        <f>N42</f>
        <v>1.2151362002306101</v>
      </c>
      <c r="O53" s="12"/>
    </row>
    <row r="54" spans="2:15" s="1" customFormat="1" ht="24" customHeight="1">
      <c r="B54" s="17"/>
      <c r="D54" s="1">
        <f>E42</f>
        <v>1.25044345104159</v>
      </c>
      <c r="F54" s="1">
        <f>G42</f>
        <v>0.36026381025797599</v>
      </c>
      <c r="G54" s="12"/>
      <c r="J54" s="17"/>
      <c r="L54" s="1">
        <f>M42</f>
        <v>0.92087624241813604</v>
      </c>
      <c r="N54" s="1">
        <f>O42</f>
        <v>1.2268540855163901</v>
      </c>
      <c r="O54" s="12"/>
    </row>
    <row r="55" spans="2:15" s="1" customFormat="1" ht="24" customHeight="1">
      <c r="B55" s="17"/>
      <c r="D55" s="1">
        <f>D48</f>
        <v>0.95343132655087803</v>
      </c>
      <c r="F55" s="1">
        <f>F48</f>
        <v>0.60493164974029301</v>
      </c>
      <c r="G55" s="12"/>
      <c r="J55" s="17"/>
      <c r="L55" s="1">
        <f>L48</f>
        <v>0.92880434101071796</v>
      </c>
      <c r="N55" s="1">
        <f>N48</f>
        <v>2.9206042364054001</v>
      </c>
      <c r="O55" s="12"/>
    </row>
    <row r="56" spans="2:15" s="1" customFormat="1" ht="24" customHeight="1">
      <c r="B56" s="18"/>
      <c r="C56" s="14"/>
      <c r="D56" s="14">
        <f>E48</f>
        <v>1.04656867344912</v>
      </c>
      <c r="E56" s="14"/>
      <c r="F56" s="14">
        <f>G48</f>
        <v>0.458225471872798</v>
      </c>
      <c r="G56" s="15"/>
      <c r="J56" s="18"/>
      <c r="K56" s="14"/>
      <c r="L56" s="14">
        <f>M48</f>
        <v>1.0711956589892799</v>
      </c>
      <c r="M56" s="14"/>
      <c r="N56" s="14">
        <f>O48</f>
        <v>2.4750308315745602</v>
      </c>
      <c r="O56" s="15"/>
    </row>
    <row r="57" spans="2:15" s="1" customFormat="1" ht="24" customHeight="1"/>
    <row r="58" spans="2:15" s="1" customFormat="1" ht="24" customHeight="1"/>
    <row r="59" spans="2:15" s="1" customFormat="1" ht="24" customHeight="1"/>
    <row r="60" spans="2:15" s="1" customFormat="1" ht="24" customHeight="1"/>
    <row r="61" spans="2:15" s="1" customFormat="1" ht="24" customHeight="1"/>
    <row r="62" spans="2:15" s="1" customFormat="1" ht="24" customHeight="1"/>
    <row r="63" spans="2:15" s="1" customFormat="1" ht="24" customHeight="1"/>
    <row r="64" spans="2:15" s="1" customFormat="1" ht="24" customHeight="1"/>
    <row r="65" s="1" customFormat="1" ht="24" customHeight="1"/>
    <row r="66" s="1" customFormat="1" ht="24" customHeight="1"/>
    <row r="67" s="1" customFormat="1" ht="24" customHeight="1"/>
    <row r="68" s="1" customFormat="1" ht="24" customHeight="1"/>
    <row r="69" s="1" customFormat="1" ht="24" customHeight="1"/>
    <row r="70" s="1" customFormat="1" ht="24" customHeight="1"/>
    <row r="71" s="1" customFormat="1" ht="24" customHeight="1"/>
    <row r="72" s="1" customFormat="1" ht="24" customHeight="1"/>
    <row r="73" s="1" customFormat="1" ht="24" customHeight="1"/>
    <row r="74" s="1" customFormat="1" ht="24" customHeight="1"/>
    <row r="75" s="1" customFormat="1" ht="24" customHeight="1"/>
    <row r="76" s="1" customFormat="1" ht="24" customHeight="1"/>
  </sheetData>
  <mergeCells count="11">
    <mergeCell ref="D31:E31"/>
    <mergeCell ref="F31:G31"/>
    <mergeCell ref="L31:M31"/>
    <mergeCell ref="N31:O31"/>
    <mergeCell ref="B2:G2"/>
    <mergeCell ref="J2:O2"/>
    <mergeCell ref="D3:E3"/>
    <mergeCell ref="F3:G3"/>
    <mergeCell ref="H3:I3"/>
    <mergeCell ref="L3:M3"/>
    <mergeCell ref="N3:O3"/>
  </mergeCells>
  <phoneticPr fontId="16" type="noConversion"/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398F1-D823-46B2-9A41-60E185659508}">
  <dimension ref="A1:F33"/>
  <sheetViews>
    <sheetView zoomScale="91" zoomScaleNormal="91" workbookViewId="0">
      <selection activeCell="H12" sqref="H12"/>
    </sheetView>
  </sheetViews>
  <sheetFormatPr defaultRowHeight="13.5"/>
  <cols>
    <col min="1" max="1" width="16.1328125" style="117" customWidth="1"/>
    <col min="2" max="16384" width="9.06640625" style="117"/>
  </cols>
  <sheetData>
    <row r="1" spans="1:6" ht="13.9" thickBot="1">
      <c r="A1" s="156" t="s">
        <v>286</v>
      </c>
      <c r="B1" s="157" t="s">
        <v>175</v>
      </c>
      <c r="C1" s="157" t="s">
        <v>176</v>
      </c>
      <c r="D1" s="157" t="s">
        <v>177</v>
      </c>
      <c r="E1" s="157" t="s">
        <v>3</v>
      </c>
      <c r="F1" s="158" t="s">
        <v>4</v>
      </c>
    </row>
    <row r="2" spans="1:6">
      <c r="A2" s="310" t="s">
        <v>337</v>
      </c>
      <c r="B2" s="164">
        <v>0.57999999999999996</v>
      </c>
      <c r="C2" s="164">
        <v>22</v>
      </c>
      <c r="D2" s="164">
        <f t="shared" ref="D2:D28" si="0">B2/C2</f>
        <v>2.6363636363636363E-2</v>
      </c>
      <c r="E2" s="164">
        <f>AVERAGE(D2:D9)</f>
        <v>2.6201725508790723E-2</v>
      </c>
      <c r="F2" s="165">
        <f>D2/$E$2</f>
        <v>1.0061793966504733</v>
      </c>
    </row>
    <row r="3" spans="1:6" ht="13.9" customHeight="1">
      <c r="A3" s="306"/>
      <c r="B3" s="117">
        <v>0.62</v>
      </c>
      <c r="C3" s="117">
        <v>28</v>
      </c>
      <c r="D3" s="117">
        <f t="shared" si="0"/>
        <v>2.2142857142857141E-2</v>
      </c>
      <c r="F3" s="120">
        <f t="shared" ref="F3:F33" si="1">D3/$E$2</f>
        <v>0.84509156221135795</v>
      </c>
    </row>
    <row r="4" spans="1:6">
      <c r="A4" s="306"/>
      <c r="B4" s="117">
        <v>0.63</v>
      </c>
      <c r="C4" s="117">
        <v>21</v>
      </c>
      <c r="D4" s="117">
        <f t="shared" si="0"/>
        <v>0.03</v>
      </c>
      <c r="F4" s="120">
        <f t="shared" si="1"/>
        <v>1.1449627617057108</v>
      </c>
    </row>
    <row r="5" spans="1:6">
      <c r="A5" s="306"/>
      <c r="B5" s="117">
        <v>0.56999999999999995</v>
      </c>
      <c r="C5" s="117">
        <v>26</v>
      </c>
      <c r="D5" s="117">
        <f t="shared" si="0"/>
        <v>2.192307692307692E-2</v>
      </c>
      <c r="F5" s="120">
        <f t="shared" si="1"/>
        <v>0.8367035566310963</v>
      </c>
    </row>
    <row r="6" spans="1:6">
      <c r="A6" s="306"/>
      <c r="B6" s="117">
        <v>0.62</v>
      </c>
      <c r="C6" s="117">
        <v>22</v>
      </c>
      <c r="D6" s="117">
        <f t="shared" si="0"/>
        <v>2.8181818181818183E-2</v>
      </c>
      <c r="F6" s="120">
        <f t="shared" si="1"/>
        <v>1.0755710791780921</v>
      </c>
    </row>
    <row r="7" spans="1:6">
      <c r="A7" s="306"/>
      <c r="B7" s="117">
        <v>0.84</v>
      </c>
      <c r="C7" s="117">
        <v>27</v>
      </c>
      <c r="D7" s="117">
        <f t="shared" si="0"/>
        <v>3.111111111111111E-2</v>
      </c>
      <c r="F7" s="120">
        <f t="shared" si="1"/>
        <v>1.1873687899170335</v>
      </c>
    </row>
    <row r="8" spans="1:6">
      <c r="A8" s="306"/>
      <c r="B8" s="117">
        <v>0.63</v>
      </c>
      <c r="C8" s="117">
        <v>28</v>
      </c>
      <c r="D8" s="117">
        <f t="shared" si="0"/>
        <v>2.2499999999999999E-2</v>
      </c>
      <c r="F8" s="120">
        <f t="shared" si="1"/>
        <v>0.85872207127928313</v>
      </c>
    </row>
    <row r="9" spans="1:6" ht="13.9" thickBot="1">
      <c r="A9" s="306"/>
      <c r="B9" s="117">
        <v>0.63</v>
      </c>
      <c r="C9" s="117">
        <v>23</v>
      </c>
      <c r="D9" s="117">
        <f t="shared" si="0"/>
        <v>2.7391304347826086E-2</v>
      </c>
      <c r="F9" s="120">
        <f t="shared" si="1"/>
        <v>1.0454007824269533</v>
      </c>
    </row>
    <row r="10" spans="1:6">
      <c r="A10" s="310" t="s">
        <v>338</v>
      </c>
      <c r="B10" s="164">
        <v>0.77</v>
      </c>
      <c r="C10" s="164">
        <v>27</v>
      </c>
      <c r="D10" s="164">
        <f t="shared" si="0"/>
        <v>2.8518518518518519E-2</v>
      </c>
      <c r="E10" s="164"/>
      <c r="F10" s="165">
        <f t="shared" si="1"/>
        <v>1.0884213907572808</v>
      </c>
    </row>
    <row r="11" spans="1:6">
      <c r="A11" s="306"/>
      <c r="B11" s="117">
        <v>0.73</v>
      </c>
      <c r="C11" s="117">
        <v>27</v>
      </c>
      <c r="D11" s="117">
        <f t="shared" si="0"/>
        <v>2.7037037037037037E-2</v>
      </c>
      <c r="F11" s="120">
        <f t="shared" si="1"/>
        <v>1.0318800198088505</v>
      </c>
    </row>
    <row r="12" spans="1:6">
      <c r="A12" s="306"/>
      <c r="B12" s="117">
        <v>0.45</v>
      </c>
      <c r="C12" s="117">
        <v>22</v>
      </c>
      <c r="D12" s="117">
        <f t="shared" si="0"/>
        <v>2.0454545454545454E-2</v>
      </c>
      <c r="F12" s="120">
        <f t="shared" si="1"/>
        <v>0.78065642843571192</v>
      </c>
    </row>
    <row r="13" spans="1:6">
      <c r="A13" s="306"/>
      <c r="B13" s="117">
        <v>0.55000000000000004</v>
      </c>
      <c r="C13" s="117">
        <v>23</v>
      </c>
      <c r="D13" s="117">
        <f t="shared" si="0"/>
        <v>2.391304347826087E-2</v>
      </c>
      <c r="F13" s="120">
        <f t="shared" si="1"/>
        <v>0.91265147672194347</v>
      </c>
    </row>
    <row r="14" spans="1:6">
      <c r="A14" s="306"/>
      <c r="B14" s="117">
        <v>0.63</v>
      </c>
      <c r="C14" s="117">
        <v>29</v>
      </c>
      <c r="D14" s="117">
        <f t="shared" si="0"/>
        <v>2.1724137931034483E-2</v>
      </c>
      <c r="F14" s="120">
        <f t="shared" si="1"/>
        <v>0.82911096537310103</v>
      </c>
    </row>
    <row r="15" spans="1:6">
      <c r="A15" s="306"/>
      <c r="B15" s="117">
        <v>0.77</v>
      </c>
      <c r="C15" s="117">
        <v>26</v>
      </c>
      <c r="D15" s="117">
        <f t="shared" si="0"/>
        <v>2.9615384615384616E-2</v>
      </c>
      <c r="F15" s="120">
        <f t="shared" si="1"/>
        <v>1.1302837519402531</v>
      </c>
    </row>
    <row r="16" spans="1:6">
      <c r="A16" s="306"/>
      <c r="B16" s="117">
        <v>0.73</v>
      </c>
      <c r="C16" s="117">
        <v>26</v>
      </c>
      <c r="D16" s="117">
        <f t="shared" si="0"/>
        <v>2.8076923076923076E-2</v>
      </c>
      <c r="F16" s="120">
        <f t="shared" si="1"/>
        <v>1.0715677128784218</v>
      </c>
    </row>
    <row r="17" spans="1:6" ht="13.9" thickBot="1">
      <c r="A17" s="306"/>
      <c r="B17" s="117">
        <v>0.63</v>
      </c>
      <c r="C17" s="117">
        <v>29</v>
      </c>
      <c r="D17" s="117">
        <f t="shared" si="0"/>
        <v>2.1724137931034483E-2</v>
      </c>
      <c r="F17" s="120">
        <f t="shared" si="1"/>
        <v>0.82911096537310103</v>
      </c>
    </row>
    <row r="18" spans="1:6">
      <c r="A18" s="310" t="s">
        <v>339</v>
      </c>
      <c r="B18" s="164">
        <v>5.33</v>
      </c>
      <c r="C18" s="164">
        <v>32</v>
      </c>
      <c r="D18" s="164">
        <f t="shared" si="0"/>
        <v>0.1665625</v>
      </c>
      <c r="E18" s="164"/>
      <c r="F18" s="165">
        <f t="shared" si="1"/>
        <v>6.3569286665535829</v>
      </c>
    </row>
    <row r="19" spans="1:6">
      <c r="A19" s="306"/>
      <c r="B19" s="117">
        <v>4.41</v>
      </c>
      <c r="C19" s="117">
        <v>28</v>
      </c>
      <c r="D19" s="117">
        <f t="shared" si="0"/>
        <v>0.1575</v>
      </c>
      <c r="F19" s="120">
        <f t="shared" si="1"/>
        <v>6.0110544989549819</v>
      </c>
    </row>
    <row r="20" spans="1:6">
      <c r="A20" s="306"/>
      <c r="B20" s="117">
        <v>3.18</v>
      </c>
      <c r="C20" s="117">
        <v>22</v>
      </c>
      <c r="D20" s="117">
        <f t="shared" si="0"/>
        <v>0.14454545454545456</v>
      </c>
      <c r="F20" s="120">
        <f t="shared" si="1"/>
        <v>5.5166387609456988</v>
      </c>
    </row>
    <row r="21" spans="1:6">
      <c r="A21" s="306"/>
      <c r="B21" s="117">
        <v>4.05</v>
      </c>
      <c r="C21" s="117">
        <v>27</v>
      </c>
      <c r="D21" s="117">
        <f t="shared" si="0"/>
        <v>0.15</v>
      </c>
      <c r="F21" s="120">
        <f t="shared" si="1"/>
        <v>5.7248138085285545</v>
      </c>
    </row>
    <row r="22" spans="1:6">
      <c r="A22" s="306"/>
      <c r="B22" s="117">
        <v>5.72</v>
      </c>
      <c r="C22" s="117">
        <v>33</v>
      </c>
      <c r="D22" s="117">
        <f t="shared" si="0"/>
        <v>0.17333333333333334</v>
      </c>
      <c r="F22" s="120">
        <f t="shared" si="1"/>
        <v>6.6153404009663301</v>
      </c>
    </row>
    <row r="23" spans="1:6">
      <c r="A23" s="306"/>
      <c r="B23" s="117">
        <v>3.18</v>
      </c>
      <c r="C23" s="117">
        <v>22</v>
      </c>
      <c r="D23" s="117">
        <f t="shared" si="0"/>
        <v>0.14454545454545456</v>
      </c>
      <c r="F23" s="120">
        <f t="shared" si="1"/>
        <v>5.5166387609456988</v>
      </c>
    </row>
    <row r="24" spans="1:6">
      <c r="A24" s="306"/>
      <c r="B24" s="117">
        <v>5.33</v>
      </c>
      <c r="C24" s="117">
        <v>33</v>
      </c>
      <c r="D24" s="117">
        <f t="shared" si="0"/>
        <v>0.16151515151515153</v>
      </c>
      <c r="F24" s="120">
        <f t="shared" si="1"/>
        <v>6.1642944645368081</v>
      </c>
    </row>
    <row r="25" spans="1:6" ht="13.9" thickBot="1">
      <c r="A25" s="307"/>
      <c r="B25" s="127">
        <v>4.41</v>
      </c>
      <c r="C25" s="127">
        <v>28</v>
      </c>
      <c r="D25" s="127">
        <f t="shared" si="0"/>
        <v>0.1575</v>
      </c>
      <c r="E25" s="127"/>
      <c r="F25" s="128">
        <f t="shared" si="1"/>
        <v>6.0110544989549819</v>
      </c>
    </row>
    <row r="26" spans="1:6">
      <c r="A26" s="310" t="s">
        <v>340</v>
      </c>
      <c r="B26" s="164">
        <v>8.8699999999999992</v>
      </c>
      <c r="C26" s="164">
        <v>33</v>
      </c>
      <c r="D26" s="164">
        <f t="shared" si="0"/>
        <v>0.26878787878787874</v>
      </c>
      <c r="E26" s="164"/>
      <c r="F26" s="165">
        <f t="shared" si="1"/>
        <v>10.258403733666317</v>
      </c>
    </row>
    <row r="27" spans="1:6">
      <c r="A27" s="306"/>
      <c r="B27" s="117">
        <v>9.09</v>
      </c>
      <c r="C27" s="117">
        <v>31</v>
      </c>
      <c r="D27" s="117">
        <f t="shared" si="0"/>
        <v>0.29322580645161289</v>
      </c>
      <c r="F27" s="120">
        <f t="shared" si="1"/>
        <v>11.191087638607431</v>
      </c>
    </row>
    <row r="28" spans="1:6">
      <c r="A28" s="306"/>
      <c r="B28" s="117">
        <v>8.9</v>
      </c>
      <c r="C28" s="117">
        <v>30</v>
      </c>
      <c r="D28" s="117">
        <f t="shared" si="0"/>
        <v>0.29666666666666669</v>
      </c>
      <c r="F28" s="120">
        <f t="shared" si="1"/>
        <v>11.322409532423142</v>
      </c>
    </row>
    <row r="29" spans="1:6">
      <c r="A29" s="306"/>
      <c r="B29" s="117">
        <v>8.16</v>
      </c>
      <c r="C29" s="117">
        <v>27</v>
      </c>
      <c r="D29" s="117">
        <f>B29/C29</f>
        <v>0.30222222222222223</v>
      </c>
      <c r="F29" s="120">
        <f t="shared" si="1"/>
        <v>11.534439673479755</v>
      </c>
    </row>
    <row r="30" spans="1:6">
      <c r="A30" s="306"/>
      <c r="B30" s="117">
        <v>8.8699999999999992</v>
      </c>
      <c r="C30" s="117">
        <v>34</v>
      </c>
      <c r="D30" s="117">
        <f t="shared" ref="D30:D33" si="2">B30/C30</f>
        <v>0.26088235294117645</v>
      </c>
      <c r="F30" s="120">
        <f t="shared" si="1"/>
        <v>9.9566859767937803</v>
      </c>
    </row>
    <row r="31" spans="1:6">
      <c r="A31" s="306"/>
      <c r="B31" s="117">
        <v>9.09</v>
      </c>
      <c r="C31" s="117">
        <v>29</v>
      </c>
      <c r="D31" s="117">
        <f t="shared" si="2"/>
        <v>0.31344827586206897</v>
      </c>
      <c r="F31" s="120">
        <f t="shared" si="1"/>
        <v>11.9628867860976</v>
      </c>
    </row>
    <row r="32" spans="1:6">
      <c r="A32" s="306"/>
      <c r="B32" s="117">
        <v>8.9</v>
      </c>
      <c r="C32" s="117">
        <v>27</v>
      </c>
      <c r="D32" s="117">
        <f t="shared" si="2"/>
        <v>0.32962962962962966</v>
      </c>
      <c r="F32" s="120">
        <f t="shared" si="1"/>
        <v>12.580455036025713</v>
      </c>
    </row>
    <row r="33" spans="1:6" ht="13.9" thickBot="1">
      <c r="A33" s="307"/>
      <c r="B33" s="127">
        <v>8.16</v>
      </c>
      <c r="C33" s="127">
        <v>26</v>
      </c>
      <c r="D33" s="127">
        <f t="shared" si="2"/>
        <v>0.31384615384615383</v>
      </c>
      <c r="E33" s="127"/>
      <c r="F33" s="128">
        <f t="shared" si="1"/>
        <v>11.978071968613591</v>
      </c>
    </row>
  </sheetData>
  <mergeCells count="4">
    <mergeCell ref="A26:A33"/>
    <mergeCell ref="A2:A9"/>
    <mergeCell ref="A10:A17"/>
    <mergeCell ref="A18:A25"/>
  </mergeCells>
  <phoneticPr fontId="16" type="noConversion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S49"/>
  <sheetViews>
    <sheetView topLeftCell="A19" zoomScale="85" zoomScaleNormal="85" workbookViewId="0">
      <selection activeCell="K13" sqref="K13"/>
    </sheetView>
  </sheetViews>
  <sheetFormatPr defaultColWidth="9" defaultRowHeight="13.5"/>
  <cols>
    <col min="1" max="1" width="4" customWidth="1"/>
    <col min="2" max="2" width="18.796875" style="2" customWidth="1"/>
    <col min="3" max="8" width="14.86328125" customWidth="1"/>
  </cols>
  <sheetData>
    <row r="1" spans="2:8">
      <c r="C1" s="35"/>
      <c r="D1" s="45"/>
      <c r="E1" s="35"/>
      <c r="F1" s="35"/>
      <c r="G1" s="35"/>
      <c r="H1" s="35"/>
    </row>
    <row r="2" spans="2:8" s="1" customFormat="1" ht="28.05" customHeight="1">
      <c r="B2" s="3"/>
      <c r="C2" s="286" t="s">
        <v>149</v>
      </c>
      <c r="D2" s="286"/>
      <c r="E2" s="286"/>
      <c r="F2" s="286" t="s">
        <v>174</v>
      </c>
      <c r="G2" s="286"/>
      <c r="H2" s="312"/>
    </row>
    <row r="3" spans="2:8" s="1" customFormat="1" ht="28.05" customHeight="1">
      <c r="B3" s="6" t="s">
        <v>152</v>
      </c>
      <c r="C3" s="7">
        <v>1975695.148936</v>
      </c>
      <c r="D3" s="7">
        <v>1896140</v>
      </c>
      <c r="E3" s="7">
        <v>1886074.5454549999</v>
      </c>
      <c r="F3" s="7">
        <v>3965697.617021</v>
      </c>
      <c r="G3" s="7">
        <v>4612150.2978720004</v>
      </c>
      <c r="H3" s="8">
        <v>4075860.4444439998</v>
      </c>
    </row>
    <row r="4" spans="2:8" s="1" customFormat="1" ht="28.05" customHeight="1">
      <c r="B4" s="6" t="s">
        <v>154</v>
      </c>
      <c r="C4" s="7">
        <v>3242153.0526319998</v>
      </c>
      <c r="D4" s="7">
        <v>3147210.6842109999</v>
      </c>
      <c r="E4" s="7">
        <v>3136493.631579</v>
      </c>
      <c r="F4" s="7">
        <v>3718829.3157890001</v>
      </c>
      <c r="G4" s="7">
        <v>3604459.7894740002</v>
      </c>
      <c r="H4" s="8">
        <v>3285566.3157890001</v>
      </c>
    </row>
    <row r="5" spans="2:8" s="1" customFormat="1" ht="28.05" customHeight="1">
      <c r="B5" s="11" t="s">
        <v>160</v>
      </c>
      <c r="C5" s="7">
        <v>2893492.9411760001</v>
      </c>
      <c r="D5" s="7">
        <v>3075611.0588239999</v>
      </c>
      <c r="E5" s="7">
        <v>3049271.529412</v>
      </c>
      <c r="F5" s="7">
        <v>4766286.8235290004</v>
      </c>
      <c r="G5" s="7">
        <v>5267829.4054049999</v>
      </c>
      <c r="H5" s="8">
        <v>5864506.4117649999</v>
      </c>
    </row>
    <row r="6" spans="2:8" s="1" customFormat="1" ht="28.05" customHeight="1">
      <c r="B6" s="11" t="s">
        <v>162</v>
      </c>
      <c r="C6" s="7">
        <v>970868.92</v>
      </c>
      <c r="D6" s="7">
        <v>883118.46</v>
      </c>
      <c r="E6" s="7">
        <v>844383.08</v>
      </c>
      <c r="F6" s="7">
        <v>886729.54</v>
      </c>
      <c r="G6" s="7">
        <v>931160.31</v>
      </c>
      <c r="H6" s="8">
        <v>901716.62</v>
      </c>
    </row>
    <row r="7" spans="2:8" s="1" customFormat="1" ht="28.05" customHeight="1">
      <c r="B7" s="6" t="s">
        <v>153</v>
      </c>
      <c r="C7" s="7">
        <v>2712198.3225810002</v>
      </c>
      <c r="D7" s="7">
        <v>2731394.3225810002</v>
      </c>
      <c r="E7" s="7">
        <v>2419781.806452</v>
      </c>
      <c r="F7" s="7">
        <v>8901088.1612899993</v>
      </c>
      <c r="G7" s="7">
        <v>8346742.2903230004</v>
      </c>
      <c r="H7" s="8">
        <v>9229756.1612899993</v>
      </c>
    </row>
    <row r="8" spans="2:8" s="1" customFormat="1" ht="28.05" customHeight="1">
      <c r="B8" s="6" t="s">
        <v>155</v>
      </c>
      <c r="C8" s="7">
        <v>5588178.0300000003</v>
      </c>
      <c r="D8" s="7">
        <v>4745508.3899999997</v>
      </c>
      <c r="E8" s="7">
        <v>5527936</v>
      </c>
      <c r="F8" s="7">
        <v>4516007.28</v>
      </c>
      <c r="G8" s="7">
        <v>5534746.2999999998</v>
      </c>
      <c r="H8" s="8">
        <v>5654877.7000000002</v>
      </c>
    </row>
    <row r="9" spans="2:8" s="1" customFormat="1" ht="28.05" customHeight="1">
      <c r="B9" s="6" t="s">
        <v>161</v>
      </c>
      <c r="C9" s="7">
        <v>632820.63</v>
      </c>
      <c r="D9" s="7">
        <v>821979.58</v>
      </c>
      <c r="E9" s="7">
        <v>936954.11</v>
      </c>
      <c r="F9" s="7">
        <v>2351485.89</v>
      </c>
      <c r="G9" s="7">
        <v>2146150.5299999998</v>
      </c>
      <c r="H9" s="8">
        <v>2703384.63</v>
      </c>
    </row>
    <row r="10" spans="2:8" s="1" customFormat="1" ht="28.05" customHeight="1">
      <c r="B10" s="6" t="s">
        <v>163</v>
      </c>
      <c r="C10" s="7">
        <v>805900.95</v>
      </c>
      <c r="D10" s="7">
        <v>891524</v>
      </c>
      <c r="E10" s="7">
        <v>816239.53</v>
      </c>
      <c r="F10" s="7">
        <v>802820.95</v>
      </c>
      <c r="G10" s="7">
        <v>616256.75</v>
      </c>
      <c r="H10" s="8">
        <v>826209.42</v>
      </c>
    </row>
    <row r="11" spans="2:8" s="1" customFormat="1" ht="28.05" customHeight="1">
      <c r="B11" s="29"/>
      <c r="C11" s="7"/>
      <c r="D11" s="7"/>
      <c r="E11" s="7"/>
      <c r="F11" s="7"/>
      <c r="G11" s="7"/>
      <c r="H11" s="8"/>
    </row>
    <row r="12" spans="2:8" s="1" customFormat="1" ht="28.05" customHeight="1">
      <c r="B12" s="6" t="s">
        <v>156</v>
      </c>
      <c r="C12" s="1">
        <f t="shared" ref="C12:H12" si="0">C3/C4</f>
        <v>0.60937750836041404</v>
      </c>
      <c r="D12" s="1">
        <f t="shared" si="0"/>
        <v>0.60248270302099505</v>
      </c>
      <c r="E12" s="1">
        <f t="shared" si="0"/>
        <v>0.60133217758376101</v>
      </c>
      <c r="F12" s="1">
        <f t="shared" si="0"/>
        <v>1.06638333740779</v>
      </c>
      <c r="G12" s="1">
        <f t="shared" si="0"/>
        <v>1.27956769315078</v>
      </c>
      <c r="H12" s="12">
        <f t="shared" si="0"/>
        <v>1.24053513236278</v>
      </c>
    </row>
    <row r="13" spans="2:8" s="1" customFormat="1" ht="28.05" customHeight="1">
      <c r="B13" s="11" t="s">
        <v>164</v>
      </c>
      <c r="C13" s="1">
        <f t="shared" ref="C13:H13" si="1">C5/C6</f>
        <v>2.9803126679304999</v>
      </c>
      <c r="D13" s="1">
        <f t="shared" si="1"/>
        <v>3.4826710097578499</v>
      </c>
      <c r="E13" s="1">
        <f t="shared" si="1"/>
        <v>3.6112418659691801</v>
      </c>
      <c r="F13" s="1">
        <f t="shared" si="1"/>
        <v>5.3751303058303401</v>
      </c>
      <c r="G13" s="1">
        <f t="shared" si="1"/>
        <v>5.6572744229240204</v>
      </c>
      <c r="H13" s="12">
        <f t="shared" si="1"/>
        <v>6.5037133415207498</v>
      </c>
    </row>
    <row r="14" spans="2:8" s="1" customFormat="1" ht="28.05" customHeight="1">
      <c r="B14" s="6" t="s">
        <v>157</v>
      </c>
      <c r="C14" s="1">
        <f t="shared" ref="C14:H14" si="2">C7/C8</f>
        <v>0.48534572592723901</v>
      </c>
      <c r="D14" s="1">
        <f t="shared" si="2"/>
        <v>0.57557464830043203</v>
      </c>
      <c r="E14" s="1">
        <f t="shared" si="2"/>
        <v>0.43773694312886402</v>
      </c>
      <c r="F14" s="1">
        <f t="shared" si="2"/>
        <v>1.97100837297366</v>
      </c>
      <c r="G14" s="1">
        <f t="shared" si="2"/>
        <v>1.50806230997851</v>
      </c>
      <c r="H14" s="12">
        <f t="shared" si="2"/>
        <v>1.63217608778524</v>
      </c>
    </row>
    <row r="15" spans="2:8" s="1" customFormat="1" ht="28.05" customHeight="1">
      <c r="B15" s="6" t="s">
        <v>165</v>
      </c>
      <c r="C15" s="1">
        <f t="shared" ref="C15:H15" si="3">C9/C10</f>
        <v>0.78523375608379697</v>
      </c>
      <c r="D15" s="1">
        <f t="shared" si="3"/>
        <v>0.92199377694823703</v>
      </c>
      <c r="E15" s="1">
        <f t="shared" si="3"/>
        <v>1.1478911221072601</v>
      </c>
      <c r="F15" s="1">
        <f t="shared" si="3"/>
        <v>2.9290290568525901</v>
      </c>
      <c r="G15" s="1">
        <f t="shared" si="3"/>
        <v>3.4825590632475798</v>
      </c>
      <c r="H15" s="12">
        <f t="shared" si="3"/>
        <v>3.27203317289701</v>
      </c>
    </row>
    <row r="16" spans="2:8" s="1" customFormat="1" ht="28.05" customHeight="1">
      <c r="B16" s="17"/>
      <c r="H16" s="12"/>
    </row>
    <row r="17" spans="2:10" s="1" customFormat="1" ht="28.05" customHeight="1">
      <c r="B17" s="6" t="s">
        <v>3</v>
      </c>
      <c r="C17" s="1">
        <f>AVERAGE(C12:E12)</f>
        <v>0.60439746298839003</v>
      </c>
      <c r="H17" s="12"/>
    </row>
    <row r="18" spans="2:10" s="1" customFormat="1" ht="28.05" customHeight="1">
      <c r="B18" s="6"/>
      <c r="C18" s="1">
        <f>AVERAGE(C13:E13)</f>
        <v>3.35807518121918</v>
      </c>
      <c r="H18" s="12"/>
    </row>
    <row r="19" spans="2:10" s="1" customFormat="1" ht="28.05" customHeight="1">
      <c r="B19" s="6"/>
      <c r="C19" s="1">
        <f>AVERAGE(C14:E14)</f>
        <v>0.499552439118845</v>
      </c>
      <c r="H19" s="12"/>
    </row>
    <row r="20" spans="2:10" s="1" customFormat="1" ht="28.05" customHeight="1">
      <c r="B20" s="6"/>
      <c r="C20" s="1">
        <f>AVERAGE(C15:E15)</f>
        <v>0.95170621837976299</v>
      </c>
      <c r="H20" s="12"/>
    </row>
    <row r="21" spans="2:10" s="1" customFormat="1" ht="28.05" customHeight="1">
      <c r="B21" s="17"/>
      <c r="H21" s="12"/>
    </row>
    <row r="22" spans="2:10" s="1" customFormat="1" ht="28.05" customHeight="1">
      <c r="B22" s="6" t="s">
        <v>4</v>
      </c>
      <c r="C22" s="287" t="s">
        <v>149</v>
      </c>
      <c r="D22" s="287"/>
      <c r="E22" s="287"/>
      <c r="F22" s="287" t="s">
        <v>174</v>
      </c>
      <c r="G22" s="287"/>
      <c r="H22" s="318"/>
    </row>
    <row r="23" spans="2:10" s="1" customFormat="1" ht="28.05" customHeight="1">
      <c r="B23" s="6" t="s">
        <v>152</v>
      </c>
      <c r="C23" s="1">
        <f t="shared" ref="C23:H23" si="4">C12/$C$17</f>
        <v>1.00823968609564</v>
      </c>
      <c r="D23" s="1">
        <f t="shared" si="4"/>
        <v>0.99683195234154798</v>
      </c>
      <c r="E23" s="1">
        <f t="shared" si="4"/>
        <v>0.99492836156281494</v>
      </c>
      <c r="F23" s="1">
        <f t="shared" si="4"/>
        <v>1.7643742780374201</v>
      </c>
      <c r="G23" s="1">
        <f t="shared" si="4"/>
        <v>2.1170964001471302</v>
      </c>
      <c r="H23" s="12">
        <f t="shared" si="4"/>
        <v>2.0525154527106402</v>
      </c>
    </row>
    <row r="24" spans="2:10" s="1" customFormat="1" ht="28.05" customHeight="1">
      <c r="B24" s="11" t="s">
        <v>160</v>
      </c>
      <c r="C24" s="1">
        <f t="shared" ref="C24:H24" si="5">C13/$C$18</f>
        <v>0.88750623708444498</v>
      </c>
      <c r="D24" s="1">
        <f t="shared" si="5"/>
        <v>1.0371033469516999</v>
      </c>
      <c r="E24" s="1">
        <f t="shared" si="5"/>
        <v>1.0753904159638501</v>
      </c>
      <c r="F24" s="1">
        <f t="shared" si="5"/>
        <v>1.60065811983365</v>
      </c>
      <c r="G24" s="1">
        <f t="shared" si="5"/>
        <v>1.68467771494922</v>
      </c>
      <c r="H24" s="12">
        <f t="shared" si="5"/>
        <v>1.93673845597451</v>
      </c>
    </row>
    <row r="25" spans="2:10" s="1" customFormat="1" ht="28.05" customHeight="1">
      <c r="B25" s="6" t="s">
        <v>153</v>
      </c>
      <c r="C25" s="1">
        <f t="shared" ref="C25:H25" si="6">C14/$C$19</f>
        <v>0.97156111735403605</v>
      </c>
      <c r="D25" s="1">
        <f t="shared" si="6"/>
        <v>1.1521806385645601</v>
      </c>
      <c r="E25" s="1">
        <f t="shared" si="6"/>
        <v>0.87625824408140895</v>
      </c>
      <c r="F25" s="1">
        <f t="shared" si="6"/>
        <v>3.9455484922669899</v>
      </c>
      <c r="G25" s="1">
        <f t="shared" si="6"/>
        <v>3.0188268375559599</v>
      </c>
      <c r="H25" s="12">
        <f t="shared" si="6"/>
        <v>3.2672767861252301</v>
      </c>
    </row>
    <row r="26" spans="2:10" s="1" customFormat="1" ht="28.05" customHeight="1">
      <c r="B26" s="30" t="s">
        <v>161</v>
      </c>
      <c r="C26" s="14">
        <f t="shared" ref="C26:H26" si="7">C15/$C$20</f>
        <v>0.82507998888629897</v>
      </c>
      <c r="D26" s="14">
        <f t="shared" si="7"/>
        <v>0.96877981791260104</v>
      </c>
      <c r="E26" s="14">
        <f t="shared" si="7"/>
        <v>1.2061401932011</v>
      </c>
      <c r="F26" s="14">
        <f t="shared" si="7"/>
        <v>3.07766094230122</v>
      </c>
      <c r="G26" s="14">
        <f t="shared" si="7"/>
        <v>3.65927950872958</v>
      </c>
      <c r="H26" s="15">
        <f t="shared" si="7"/>
        <v>3.4380706038334998</v>
      </c>
    </row>
    <row r="27" spans="2:10" s="1" customFormat="1" ht="28.05" customHeight="1">
      <c r="B27"/>
      <c r="C27"/>
      <c r="D27"/>
      <c r="E27"/>
      <c r="F27"/>
      <c r="G27"/>
      <c r="H27"/>
      <c r="I27"/>
      <c r="J27"/>
    </row>
    <row r="28" spans="2:10" s="1" customFormat="1" ht="28.05" customHeight="1">
      <c r="B28"/>
      <c r="C28"/>
      <c r="D28"/>
      <c r="E28"/>
      <c r="F28"/>
      <c r="G28"/>
      <c r="H28"/>
      <c r="I28"/>
      <c r="J28"/>
    </row>
    <row r="29" spans="2:10" s="1" customFormat="1" ht="28.05" customHeight="1">
      <c r="B29"/>
      <c r="C29"/>
      <c r="D29"/>
      <c r="E29"/>
      <c r="F29"/>
      <c r="G29"/>
      <c r="H29"/>
      <c r="I29"/>
      <c r="J29"/>
    </row>
    <row r="30" spans="2:10" s="1" customFormat="1" ht="28.05" customHeight="1">
      <c r="B30"/>
      <c r="C30"/>
      <c r="D30"/>
      <c r="E30"/>
      <c r="F30"/>
      <c r="G30"/>
      <c r="H30"/>
      <c r="I30"/>
      <c r="J30"/>
    </row>
    <row r="31" spans="2:10" s="1" customFormat="1" ht="28.05" customHeight="1">
      <c r="B31"/>
      <c r="C31"/>
      <c r="D31"/>
      <c r="E31"/>
      <c r="F31"/>
      <c r="G31"/>
      <c r="H31"/>
      <c r="I31"/>
      <c r="J31"/>
    </row>
    <row r="32" spans="2:10" s="1" customFormat="1" ht="28.05" customHeight="1">
      <c r="B32"/>
      <c r="C32"/>
      <c r="D32"/>
      <c r="E32"/>
      <c r="F32"/>
      <c r="G32"/>
      <c r="H32"/>
      <c r="I32"/>
      <c r="J32"/>
    </row>
    <row r="33" spans="2:19" s="1" customFormat="1" ht="28.05" customHeight="1">
      <c r="B33"/>
      <c r="C33"/>
      <c r="D33"/>
      <c r="E33"/>
      <c r="F33"/>
      <c r="G33"/>
      <c r="H33"/>
      <c r="I33"/>
      <c r="J33"/>
    </row>
    <row r="34" spans="2:19" s="1" customFormat="1" ht="28.05" customHeight="1">
      <c r="B34"/>
      <c r="C34"/>
      <c r="D34"/>
      <c r="E34"/>
      <c r="F34"/>
      <c r="G34"/>
      <c r="H34"/>
      <c r="I34"/>
      <c r="J34"/>
    </row>
    <row r="35" spans="2:19" s="1" customFormat="1" ht="28.05" customHeight="1">
      <c r="B35"/>
      <c r="C35"/>
      <c r="D35"/>
      <c r="E35"/>
      <c r="F35"/>
      <c r="G35"/>
      <c r="H35"/>
      <c r="I35"/>
      <c r="J35"/>
    </row>
    <row r="36" spans="2:19" s="1" customFormat="1" ht="28.05" customHeight="1">
      <c r="B36"/>
      <c r="C36"/>
      <c r="D36"/>
      <c r="E36"/>
      <c r="F36"/>
      <c r="G36"/>
      <c r="H36"/>
      <c r="I36"/>
      <c r="J36"/>
    </row>
    <row r="37" spans="2:19" s="1" customFormat="1" ht="19.05" customHeight="1">
      <c r="B37"/>
      <c r="C37"/>
      <c r="D37"/>
      <c r="E37"/>
      <c r="F37"/>
      <c r="G37"/>
      <c r="H37"/>
      <c r="I37"/>
      <c r="J37"/>
    </row>
    <row r="38" spans="2:19">
      <c r="B38"/>
    </row>
    <row r="39" spans="2:19">
      <c r="B39"/>
      <c r="L39" s="1"/>
      <c r="M39" s="1"/>
      <c r="N39" s="1"/>
      <c r="O39" s="1"/>
      <c r="P39" s="1"/>
      <c r="Q39" s="1"/>
      <c r="R39" s="1"/>
      <c r="S39" s="1"/>
    </row>
    <row r="40" spans="2:19">
      <c r="B40"/>
      <c r="L40" s="1"/>
      <c r="M40" s="1"/>
      <c r="N40" s="1"/>
      <c r="O40" s="1"/>
      <c r="P40" s="1"/>
      <c r="Q40" s="1"/>
      <c r="R40" s="1"/>
      <c r="S40" s="1"/>
    </row>
    <row r="41" spans="2:19">
      <c r="B41"/>
      <c r="L41" s="1"/>
      <c r="M41" s="1"/>
      <c r="N41" s="1"/>
      <c r="O41" s="1"/>
      <c r="P41" s="1"/>
      <c r="Q41" s="1"/>
      <c r="R41" s="1"/>
      <c r="S41" s="1"/>
    </row>
    <row r="42" spans="2:19">
      <c r="L42" s="1"/>
      <c r="M42" s="1"/>
      <c r="N42" s="1"/>
      <c r="O42" s="1"/>
      <c r="P42" s="1"/>
      <c r="Q42" s="1"/>
      <c r="R42" s="1"/>
      <c r="S42" s="1"/>
    </row>
    <row r="43" spans="2:19">
      <c r="K43" s="1"/>
      <c r="L43" s="1"/>
      <c r="M43" s="1"/>
      <c r="N43" s="1"/>
      <c r="O43" s="1"/>
      <c r="P43" s="1"/>
      <c r="S43" s="1"/>
    </row>
    <row r="44" spans="2:19">
      <c r="K44" s="1"/>
      <c r="L44" s="1"/>
      <c r="M44" s="1"/>
      <c r="N44" s="1"/>
      <c r="O44" s="1"/>
      <c r="P44" s="1"/>
      <c r="R44" s="1"/>
      <c r="S44" s="1"/>
    </row>
    <row r="45" spans="2:19">
      <c r="K45" s="1"/>
      <c r="L45" s="1"/>
      <c r="M45" s="1"/>
      <c r="N45" s="1"/>
      <c r="O45" s="1"/>
      <c r="P45" s="1"/>
      <c r="R45" s="1"/>
      <c r="S45" s="1"/>
    </row>
    <row r="46" spans="2:19">
      <c r="K46" s="1"/>
      <c r="L46" s="1"/>
      <c r="M46" s="1"/>
      <c r="N46" s="1"/>
      <c r="O46" s="1"/>
      <c r="P46" s="1"/>
      <c r="R46" s="1"/>
    </row>
    <row r="47" spans="2:19">
      <c r="K47" s="1"/>
      <c r="L47" s="1"/>
      <c r="M47" s="1"/>
      <c r="N47" s="1"/>
      <c r="O47" s="1"/>
      <c r="P47" s="1"/>
      <c r="R47" s="1"/>
    </row>
    <row r="48" spans="2:19">
      <c r="K48" s="1"/>
      <c r="L48" s="1"/>
      <c r="M48" s="1"/>
      <c r="N48" s="1"/>
      <c r="O48" s="1"/>
      <c r="P48" s="1"/>
      <c r="R48" s="1"/>
    </row>
    <row r="49" spans="11:18">
      <c r="K49" s="1"/>
      <c r="L49" s="1"/>
      <c r="M49" s="1"/>
      <c r="N49" s="1"/>
      <c r="O49" s="1"/>
      <c r="P49" s="1"/>
      <c r="R49" s="1"/>
    </row>
  </sheetData>
  <mergeCells count="4">
    <mergeCell ref="C2:E2"/>
    <mergeCell ref="F2:H2"/>
    <mergeCell ref="C22:E22"/>
    <mergeCell ref="F22:H22"/>
  </mergeCells>
  <phoneticPr fontId="16" type="noConversion"/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E176-D317-40D7-B0C1-9BEDC0D38E97}">
  <dimension ref="A1:F65"/>
  <sheetViews>
    <sheetView zoomScale="70" zoomScaleNormal="70" workbookViewId="0">
      <selection activeCell="V34" sqref="V34"/>
    </sheetView>
  </sheetViews>
  <sheetFormatPr defaultRowHeight="13.5"/>
  <cols>
    <col min="1" max="1" width="20.9296875" style="117" customWidth="1"/>
    <col min="2" max="16384" width="9.06640625" style="117"/>
  </cols>
  <sheetData>
    <row r="1" spans="1:6" ht="13.9" thickBot="1">
      <c r="A1" s="156" t="s">
        <v>286</v>
      </c>
      <c r="B1" s="157" t="s">
        <v>175</v>
      </c>
      <c r="C1" s="157" t="s">
        <v>176</v>
      </c>
      <c r="D1" s="157" t="s">
        <v>177</v>
      </c>
      <c r="E1" s="157" t="s">
        <v>3</v>
      </c>
      <c r="F1" s="158" t="s">
        <v>4</v>
      </c>
    </row>
    <row r="2" spans="1:6">
      <c r="A2" s="310" t="s">
        <v>341</v>
      </c>
      <c r="B2" s="164">
        <v>0.61</v>
      </c>
      <c r="C2" s="164">
        <v>45</v>
      </c>
      <c r="D2" s="164">
        <f>B2/C2</f>
        <v>1.3555555555555555E-2</v>
      </c>
      <c r="E2" s="164">
        <f>AVERAGE(D2:D9)</f>
        <v>1.3843038015910355E-2</v>
      </c>
      <c r="F2" s="165">
        <f>D2/$E$2</f>
        <v>0.97923270455340905</v>
      </c>
    </row>
    <row r="3" spans="1:6">
      <c r="A3" s="306"/>
      <c r="B3" s="117">
        <v>0.63</v>
      </c>
      <c r="C3" s="117">
        <v>42</v>
      </c>
      <c r="D3" s="117">
        <f t="shared" ref="D3:D27" si="0">B3/C3</f>
        <v>1.4999999999999999E-2</v>
      </c>
      <c r="F3" s="120">
        <f t="shared" ref="F3:F65" si="1">D3/$E$2</f>
        <v>1.0835771730713952</v>
      </c>
    </row>
    <row r="4" spans="1:6">
      <c r="A4" s="306"/>
      <c r="B4" s="117">
        <v>0.5</v>
      </c>
      <c r="C4" s="117">
        <v>40</v>
      </c>
      <c r="D4" s="117">
        <f t="shared" si="0"/>
        <v>1.2500000000000001E-2</v>
      </c>
      <c r="F4" s="120">
        <f t="shared" si="1"/>
        <v>0.90298097755949613</v>
      </c>
    </row>
    <row r="5" spans="1:6">
      <c r="A5" s="306"/>
      <c r="B5" s="117">
        <v>0.47</v>
      </c>
      <c r="C5" s="117">
        <v>37</v>
      </c>
      <c r="D5" s="117">
        <f t="shared" si="0"/>
        <v>1.2702702702702701E-2</v>
      </c>
      <c r="F5" s="120">
        <f t="shared" si="1"/>
        <v>0.91762391233073115</v>
      </c>
    </row>
    <row r="6" spans="1:6">
      <c r="A6" s="306"/>
      <c r="B6" s="117">
        <v>0.59</v>
      </c>
      <c r="C6" s="117">
        <v>42</v>
      </c>
      <c r="D6" s="117">
        <f t="shared" si="0"/>
        <v>1.4047619047619047E-2</v>
      </c>
      <c r="F6" s="120">
        <f t="shared" si="1"/>
        <v>1.0147786224001956</v>
      </c>
    </row>
    <row r="7" spans="1:6">
      <c r="A7" s="306"/>
      <c r="B7" s="117">
        <v>0.69</v>
      </c>
      <c r="C7" s="117">
        <v>47</v>
      </c>
      <c r="D7" s="117">
        <f t="shared" si="0"/>
        <v>1.4680851063829787E-2</v>
      </c>
      <c r="F7" s="120">
        <f t="shared" si="1"/>
        <v>1.0605223396017911</v>
      </c>
    </row>
    <row r="8" spans="1:6">
      <c r="A8" s="306"/>
      <c r="B8" s="117">
        <v>0.62</v>
      </c>
      <c r="C8" s="117">
        <v>44</v>
      </c>
      <c r="D8" s="117">
        <f t="shared" si="0"/>
        <v>1.4090909090909091E-2</v>
      </c>
      <c r="F8" s="120">
        <f t="shared" si="1"/>
        <v>1.0179058292488865</v>
      </c>
    </row>
    <row r="9" spans="1:6" ht="13.9" thickBot="1">
      <c r="A9" s="306"/>
      <c r="B9" s="117">
        <v>0.68</v>
      </c>
      <c r="C9" s="117">
        <v>48</v>
      </c>
      <c r="D9" s="117">
        <f t="shared" si="0"/>
        <v>1.4166666666666668E-2</v>
      </c>
      <c r="F9" s="120">
        <f t="shared" si="1"/>
        <v>1.0233784412340956</v>
      </c>
    </row>
    <row r="10" spans="1:6">
      <c r="A10" s="310" t="s">
        <v>342</v>
      </c>
      <c r="B10" s="164">
        <v>0.53</v>
      </c>
      <c r="C10" s="164">
        <v>40</v>
      </c>
      <c r="D10" s="164">
        <f t="shared" si="0"/>
        <v>1.3250000000000001E-2</v>
      </c>
      <c r="E10" s="164"/>
      <c r="F10" s="165">
        <f t="shared" si="1"/>
        <v>0.957159836213066</v>
      </c>
    </row>
    <row r="11" spans="1:6">
      <c r="A11" s="306"/>
      <c r="B11" s="117">
        <v>0.61</v>
      </c>
      <c r="C11" s="117">
        <v>43</v>
      </c>
      <c r="D11" s="117">
        <f t="shared" si="0"/>
        <v>1.4186046511627907E-2</v>
      </c>
      <c r="F11" s="120">
        <f t="shared" si="1"/>
        <v>1.0247784117419398</v>
      </c>
    </row>
    <row r="12" spans="1:6">
      <c r="A12" s="306"/>
      <c r="B12" s="117">
        <v>0.56000000000000005</v>
      </c>
      <c r="C12" s="117">
        <v>38</v>
      </c>
      <c r="D12" s="117">
        <f t="shared" si="0"/>
        <v>1.4736842105263159E-2</v>
      </c>
      <c r="F12" s="120">
        <f t="shared" si="1"/>
        <v>1.0645670472280377</v>
      </c>
    </row>
    <row r="13" spans="1:6">
      <c r="A13" s="306"/>
      <c r="B13" s="117">
        <v>0.57999999999999996</v>
      </c>
      <c r="C13" s="117">
        <v>39</v>
      </c>
      <c r="D13" s="117">
        <f t="shared" si="0"/>
        <v>1.4871794871794871E-2</v>
      </c>
      <c r="F13" s="120">
        <f t="shared" si="1"/>
        <v>1.0743158297118107</v>
      </c>
    </row>
    <row r="14" spans="1:6">
      <c r="A14" s="306"/>
      <c r="B14" s="117">
        <v>0.57999999999999996</v>
      </c>
      <c r="C14" s="117">
        <v>51</v>
      </c>
      <c r="D14" s="117">
        <f>B14/C14</f>
        <v>1.1372549019607842E-2</v>
      </c>
      <c r="F14" s="120">
        <f t="shared" si="1"/>
        <v>0.82153563448550226</v>
      </c>
    </row>
    <row r="15" spans="1:6">
      <c r="A15" s="306"/>
      <c r="B15" s="117">
        <v>0.41</v>
      </c>
      <c r="C15" s="117">
        <v>35</v>
      </c>
      <c r="D15" s="117">
        <f t="shared" si="0"/>
        <v>1.1714285714285714E-2</v>
      </c>
      <c r="F15" s="120">
        <f t="shared" si="1"/>
        <v>0.84622217325575633</v>
      </c>
    </row>
    <row r="16" spans="1:6">
      <c r="A16" s="306"/>
      <c r="B16" s="117">
        <v>0.59</v>
      </c>
      <c r="C16" s="117">
        <v>49</v>
      </c>
      <c r="D16" s="117">
        <f t="shared" si="0"/>
        <v>1.2040816326530611E-2</v>
      </c>
      <c r="F16" s="120">
        <f t="shared" si="1"/>
        <v>0.86981024777159621</v>
      </c>
    </row>
    <row r="17" spans="1:6" ht="13.9" thickBot="1">
      <c r="A17" s="306"/>
      <c r="B17" s="117">
        <v>0.54</v>
      </c>
      <c r="C17" s="117">
        <v>36</v>
      </c>
      <c r="D17" s="117">
        <f t="shared" si="0"/>
        <v>1.5000000000000001E-2</v>
      </c>
      <c r="F17" s="120">
        <f t="shared" si="1"/>
        <v>1.0835771730713954</v>
      </c>
    </row>
    <row r="18" spans="1:6">
      <c r="A18" s="310" t="s">
        <v>343</v>
      </c>
      <c r="B18" s="164">
        <v>0.48</v>
      </c>
      <c r="C18" s="164">
        <v>43</v>
      </c>
      <c r="D18" s="164">
        <f t="shared" si="0"/>
        <v>1.1162790697674419E-2</v>
      </c>
      <c r="E18" s="164"/>
      <c r="F18" s="165">
        <f t="shared" si="1"/>
        <v>0.80638301251824773</v>
      </c>
    </row>
    <row r="19" spans="1:6">
      <c r="A19" s="306"/>
      <c r="B19" s="117">
        <v>0.56000000000000005</v>
      </c>
      <c r="C19" s="117">
        <v>42</v>
      </c>
      <c r="D19" s="117">
        <f t="shared" si="0"/>
        <v>1.3333333333333334E-2</v>
      </c>
      <c r="F19" s="120">
        <f t="shared" si="1"/>
        <v>0.96317970939679598</v>
      </c>
    </row>
    <row r="20" spans="1:6">
      <c r="A20" s="306"/>
      <c r="B20" s="117">
        <v>0.48</v>
      </c>
      <c r="C20" s="117">
        <v>36</v>
      </c>
      <c r="D20" s="117">
        <f t="shared" si="0"/>
        <v>1.3333333333333332E-2</v>
      </c>
      <c r="F20" s="120">
        <f t="shared" si="1"/>
        <v>0.96317970939679576</v>
      </c>
    </row>
    <row r="21" spans="1:6">
      <c r="A21" s="306"/>
      <c r="B21" s="117">
        <v>0.63</v>
      </c>
      <c r="C21" s="117">
        <v>41</v>
      </c>
      <c r="D21" s="117">
        <f t="shared" si="0"/>
        <v>1.5365853658536585E-2</v>
      </c>
      <c r="F21" s="120">
        <f t="shared" si="1"/>
        <v>1.110005884609722</v>
      </c>
    </row>
    <row r="22" spans="1:6">
      <c r="A22" s="306"/>
      <c r="B22" s="117">
        <v>0.66</v>
      </c>
      <c r="C22" s="117">
        <v>43</v>
      </c>
      <c r="D22" s="117">
        <f t="shared" si="0"/>
        <v>1.5348837209302326E-2</v>
      </c>
      <c r="F22" s="120">
        <f t="shared" si="1"/>
        <v>1.1087766422125906</v>
      </c>
    </row>
    <row r="23" spans="1:6">
      <c r="A23" s="306"/>
      <c r="B23" s="117">
        <v>0.55000000000000004</v>
      </c>
      <c r="C23" s="117">
        <v>47</v>
      </c>
      <c r="D23" s="117">
        <f t="shared" si="0"/>
        <v>1.1702127659574469E-2</v>
      </c>
      <c r="F23" s="120">
        <f t="shared" si="1"/>
        <v>0.84534389388548581</v>
      </c>
    </row>
    <row r="24" spans="1:6">
      <c r="A24" s="306"/>
      <c r="B24" s="117">
        <v>0.63</v>
      </c>
      <c r="C24" s="117">
        <v>40</v>
      </c>
      <c r="D24" s="117">
        <f t="shared" si="0"/>
        <v>1.575E-2</v>
      </c>
      <c r="F24" s="120">
        <f t="shared" si="1"/>
        <v>1.1377560317249651</v>
      </c>
    </row>
    <row r="25" spans="1:6" ht="13.9" thickBot="1">
      <c r="A25" s="306"/>
      <c r="B25" s="117">
        <v>0.59</v>
      </c>
      <c r="C25" s="117">
        <v>44</v>
      </c>
      <c r="D25" s="117">
        <f t="shared" si="0"/>
        <v>1.3409090909090909E-2</v>
      </c>
      <c r="F25" s="120">
        <f t="shared" si="1"/>
        <v>0.96865232138200497</v>
      </c>
    </row>
    <row r="26" spans="1:6">
      <c r="A26" s="310" t="s">
        <v>344</v>
      </c>
      <c r="B26" s="164">
        <v>0.62</v>
      </c>
      <c r="C26" s="164">
        <v>46</v>
      </c>
      <c r="D26" s="164">
        <f t="shared" si="0"/>
        <v>1.3478260869565217E-2</v>
      </c>
      <c r="E26" s="164"/>
      <c r="F26" s="165">
        <f t="shared" si="1"/>
        <v>0.97364905406415236</v>
      </c>
    </row>
    <row r="27" spans="1:6">
      <c r="A27" s="306"/>
      <c r="B27" s="117">
        <v>0.54</v>
      </c>
      <c r="C27" s="117">
        <v>42</v>
      </c>
      <c r="D27" s="117">
        <f t="shared" si="0"/>
        <v>1.2857142857142859E-2</v>
      </c>
      <c r="F27" s="120">
        <f t="shared" si="1"/>
        <v>0.92878043406119615</v>
      </c>
    </row>
    <row r="28" spans="1:6">
      <c r="A28" s="306"/>
      <c r="B28" s="117">
        <v>0.49</v>
      </c>
      <c r="C28" s="117">
        <v>32</v>
      </c>
      <c r="D28" s="117">
        <f>B28/C28</f>
        <v>1.53125E-2</v>
      </c>
      <c r="F28" s="120">
        <f t="shared" si="1"/>
        <v>1.1061516975103827</v>
      </c>
    </row>
    <row r="29" spans="1:6">
      <c r="A29" s="306"/>
      <c r="B29" s="117">
        <v>0.66</v>
      </c>
      <c r="C29" s="117">
        <v>42</v>
      </c>
      <c r="D29" s="117">
        <f>B29/C29</f>
        <v>1.5714285714285715E-2</v>
      </c>
      <c r="F29" s="120">
        <f t="shared" si="1"/>
        <v>1.1351760860747953</v>
      </c>
    </row>
    <row r="30" spans="1:6">
      <c r="A30" s="306"/>
      <c r="B30" s="117">
        <v>0.51</v>
      </c>
      <c r="C30" s="117">
        <v>33</v>
      </c>
      <c r="D30" s="117">
        <f t="shared" ref="D30:D39" si="2">B30/C30</f>
        <v>1.5454545454545455E-2</v>
      </c>
      <c r="F30" s="120">
        <f t="shared" si="1"/>
        <v>1.1164128449826498</v>
      </c>
    </row>
    <row r="31" spans="1:6">
      <c r="A31" s="306"/>
      <c r="B31" s="117">
        <v>0.54</v>
      </c>
      <c r="C31" s="117">
        <v>35</v>
      </c>
      <c r="D31" s="117">
        <f t="shared" si="2"/>
        <v>1.542857142857143E-2</v>
      </c>
      <c r="F31" s="120">
        <f t="shared" si="1"/>
        <v>1.1145365208734355</v>
      </c>
    </row>
    <row r="32" spans="1:6">
      <c r="A32" s="306"/>
      <c r="B32" s="117">
        <v>0.48</v>
      </c>
      <c r="C32" s="117">
        <v>34</v>
      </c>
      <c r="D32" s="117">
        <f t="shared" si="2"/>
        <v>1.4117647058823528E-2</v>
      </c>
      <c r="F32" s="120">
        <f t="shared" si="1"/>
        <v>1.0198373393613132</v>
      </c>
    </row>
    <row r="33" spans="1:6" ht="13.9" thickBot="1">
      <c r="A33" s="306"/>
      <c r="B33" s="117">
        <v>0.36</v>
      </c>
      <c r="C33" s="117">
        <v>31</v>
      </c>
      <c r="D33" s="117">
        <f t="shared" si="2"/>
        <v>1.1612903225806451E-2</v>
      </c>
      <c r="F33" s="120">
        <f t="shared" si="1"/>
        <v>0.83889845657140283</v>
      </c>
    </row>
    <row r="34" spans="1:6">
      <c r="A34" s="310" t="s">
        <v>345</v>
      </c>
      <c r="B34" s="164">
        <v>9.5299999999999994</v>
      </c>
      <c r="C34" s="164">
        <v>38</v>
      </c>
      <c r="D34" s="164">
        <f t="shared" si="2"/>
        <v>0.25078947368421051</v>
      </c>
      <c r="E34" s="164"/>
      <c r="F34" s="165">
        <f t="shared" si="1"/>
        <v>18.116649928719994</v>
      </c>
    </row>
    <row r="35" spans="1:6">
      <c r="A35" s="306"/>
      <c r="B35" s="117">
        <v>8.9700000000000006</v>
      </c>
      <c r="C35" s="117">
        <v>39</v>
      </c>
      <c r="D35" s="117">
        <f t="shared" si="2"/>
        <v>0.23</v>
      </c>
      <c r="F35" s="120">
        <f t="shared" si="1"/>
        <v>16.614849987094729</v>
      </c>
    </row>
    <row r="36" spans="1:6">
      <c r="A36" s="306"/>
      <c r="B36" s="117">
        <v>7.6</v>
      </c>
      <c r="C36" s="117">
        <v>34</v>
      </c>
      <c r="D36" s="117">
        <f t="shared" si="2"/>
        <v>0.22352941176470587</v>
      </c>
      <c r="F36" s="120">
        <f t="shared" si="1"/>
        <v>16.14742453988746</v>
      </c>
    </row>
    <row r="37" spans="1:6">
      <c r="A37" s="306"/>
      <c r="B37" s="117">
        <v>10.8</v>
      </c>
      <c r="C37" s="117">
        <v>42</v>
      </c>
      <c r="D37" s="117">
        <f t="shared" si="2"/>
        <v>0.25714285714285717</v>
      </c>
      <c r="F37" s="120">
        <f t="shared" si="1"/>
        <v>18.575608681223923</v>
      </c>
    </row>
    <row r="38" spans="1:6">
      <c r="A38" s="306"/>
      <c r="B38" s="117">
        <v>9.31</v>
      </c>
      <c r="C38" s="117">
        <v>37</v>
      </c>
      <c r="D38" s="117">
        <f t="shared" si="2"/>
        <v>0.25162162162162166</v>
      </c>
      <c r="F38" s="120">
        <f t="shared" si="1"/>
        <v>18.176763029359805</v>
      </c>
    </row>
    <row r="39" spans="1:6">
      <c r="A39" s="306"/>
      <c r="B39" s="117">
        <v>7.53</v>
      </c>
      <c r="C39" s="117">
        <v>33</v>
      </c>
      <c r="D39" s="117">
        <f t="shared" si="2"/>
        <v>0.22818181818181818</v>
      </c>
      <c r="F39" s="120">
        <f t="shared" si="1"/>
        <v>16.483507299449712</v>
      </c>
    </row>
    <row r="40" spans="1:6">
      <c r="A40" s="306"/>
      <c r="B40" s="117">
        <v>8.56</v>
      </c>
      <c r="C40" s="117">
        <v>34</v>
      </c>
      <c r="D40" s="117">
        <f>B40/C40</f>
        <v>0.25176470588235295</v>
      </c>
      <c r="F40" s="120">
        <f t="shared" si="1"/>
        <v>18.187099218610086</v>
      </c>
    </row>
    <row r="41" spans="1:6" ht="13.9" thickBot="1">
      <c r="A41" s="307"/>
      <c r="B41" s="127">
        <v>9.8699999999999992</v>
      </c>
      <c r="C41" s="127">
        <v>41</v>
      </c>
      <c r="D41" s="127">
        <f>B41/C41</f>
        <v>0.24073170731707316</v>
      </c>
      <c r="E41" s="127"/>
      <c r="F41" s="128">
        <f t="shared" si="1"/>
        <v>17.39009219221898</v>
      </c>
    </row>
    <row r="42" spans="1:6">
      <c r="A42" s="306" t="s">
        <v>346</v>
      </c>
      <c r="B42" s="117">
        <v>23.37</v>
      </c>
      <c r="C42" s="117">
        <v>40</v>
      </c>
      <c r="D42" s="117">
        <f t="shared" ref="D42:D60" si="3">B42/C42</f>
        <v>0.58425000000000005</v>
      </c>
      <c r="F42" s="120">
        <f t="shared" si="1"/>
        <v>42.205330891130849</v>
      </c>
    </row>
    <row r="43" spans="1:6">
      <c r="A43" s="306"/>
      <c r="B43" s="117">
        <v>24.51</v>
      </c>
      <c r="C43" s="117">
        <v>38</v>
      </c>
      <c r="D43" s="117">
        <f t="shared" si="3"/>
        <v>0.64500000000000002</v>
      </c>
      <c r="F43" s="120">
        <f t="shared" si="1"/>
        <v>46.593818442070003</v>
      </c>
    </row>
    <row r="44" spans="1:6">
      <c r="A44" s="306"/>
      <c r="B44" s="117">
        <v>19.350000000000001</v>
      </c>
      <c r="C44" s="117">
        <v>33</v>
      </c>
      <c r="D44" s="117">
        <f t="shared" si="3"/>
        <v>0.58636363636363642</v>
      </c>
      <c r="F44" s="120">
        <f t="shared" si="1"/>
        <v>42.358016765518187</v>
      </c>
    </row>
    <row r="45" spans="1:6">
      <c r="A45" s="306"/>
      <c r="B45" s="117">
        <v>23.81</v>
      </c>
      <c r="C45" s="117">
        <v>40</v>
      </c>
      <c r="D45" s="117">
        <f t="shared" si="3"/>
        <v>0.59524999999999995</v>
      </c>
      <c r="F45" s="120">
        <f t="shared" si="1"/>
        <v>42.9999541513832</v>
      </c>
    </row>
    <row r="46" spans="1:6">
      <c r="A46" s="306"/>
      <c r="B46" s="117">
        <v>20.68</v>
      </c>
      <c r="C46" s="117">
        <v>37</v>
      </c>
      <c r="D46" s="117">
        <f t="shared" si="3"/>
        <v>0.55891891891891887</v>
      </c>
      <c r="F46" s="120">
        <f t="shared" si="1"/>
        <v>40.37545214255217</v>
      </c>
    </row>
    <row r="47" spans="1:6">
      <c r="A47" s="306"/>
      <c r="B47" s="117">
        <v>20.29</v>
      </c>
      <c r="C47" s="117">
        <v>31</v>
      </c>
      <c r="D47" s="117">
        <f t="shared" si="3"/>
        <v>0.65451612903225809</v>
      </c>
      <c r="F47" s="120">
        <f t="shared" si="1"/>
        <v>47.28124912176046</v>
      </c>
    </row>
    <row r="48" spans="1:6">
      <c r="A48" s="306"/>
      <c r="B48" s="117">
        <v>25.81</v>
      </c>
      <c r="C48" s="117">
        <v>42</v>
      </c>
      <c r="D48" s="117">
        <f t="shared" si="3"/>
        <v>0.61452380952380947</v>
      </c>
      <c r="F48" s="120">
        <f t="shared" si="1"/>
        <v>44.392264820591606</v>
      </c>
    </row>
    <row r="49" spans="1:6" ht="13.9" thickBot="1">
      <c r="A49" s="307"/>
      <c r="B49" s="127">
        <v>22.15</v>
      </c>
      <c r="C49" s="127">
        <v>36</v>
      </c>
      <c r="D49" s="127">
        <f t="shared" si="3"/>
        <v>0.6152777777777777</v>
      </c>
      <c r="E49" s="127"/>
      <c r="F49" s="128">
        <f t="shared" si="1"/>
        <v>44.446730339872971</v>
      </c>
    </row>
    <row r="50" spans="1:6">
      <c r="A50" s="306" t="s">
        <v>347</v>
      </c>
      <c r="B50" s="117">
        <v>4.76</v>
      </c>
      <c r="C50" s="117">
        <v>45</v>
      </c>
      <c r="D50" s="117">
        <f t="shared" si="3"/>
        <v>0.10577777777777778</v>
      </c>
      <c r="F50" s="120">
        <f t="shared" si="1"/>
        <v>7.6412256945479138</v>
      </c>
    </row>
    <row r="51" spans="1:6">
      <c r="A51" s="306"/>
      <c r="B51" s="117">
        <v>4.3099999999999996</v>
      </c>
      <c r="C51" s="117">
        <v>42</v>
      </c>
      <c r="D51" s="117">
        <f t="shared" si="3"/>
        <v>0.10261904761904761</v>
      </c>
      <c r="F51" s="120">
        <f t="shared" si="1"/>
        <v>7.4130438348217673</v>
      </c>
    </row>
    <row r="52" spans="1:6">
      <c r="A52" s="306"/>
      <c r="B52" s="117">
        <v>4.78</v>
      </c>
      <c r="C52" s="117">
        <v>40</v>
      </c>
      <c r="D52" s="117">
        <f t="shared" si="3"/>
        <v>0.11950000000000001</v>
      </c>
      <c r="F52" s="120">
        <f t="shared" si="1"/>
        <v>8.6324981454687837</v>
      </c>
    </row>
    <row r="53" spans="1:6">
      <c r="A53" s="306"/>
      <c r="B53" s="117">
        <v>4.22</v>
      </c>
      <c r="C53" s="117">
        <v>38</v>
      </c>
      <c r="D53" s="117">
        <f t="shared" si="3"/>
        <v>0.11105263157894736</v>
      </c>
      <c r="F53" s="120">
        <f t="shared" si="1"/>
        <v>8.0222731058969963</v>
      </c>
    </row>
    <row r="54" spans="1:6">
      <c r="A54" s="306"/>
      <c r="B54" s="117">
        <v>3.81</v>
      </c>
      <c r="C54" s="117">
        <v>36</v>
      </c>
      <c r="D54" s="117">
        <f t="shared" si="3"/>
        <v>0.10583333333333333</v>
      </c>
      <c r="F54" s="120">
        <f t="shared" si="1"/>
        <v>7.6452389433370671</v>
      </c>
    </row>
    <row r="55" spans="1:6">
      <c r="A55" s="306"/>
      <c r="B55" s="117">
        <v>4.46</v>
      </c>
      <c r="C55" s="117">
        <v>41</v>
      </c>
      <c r="D55" s="117">
        <f t="shared" si="3"/>
        <v>0.10878048780487805</v>
      </c>
      <c r="F55" s="120">
        <f t="shared" si="1"/>
        <v>7.8581368973958101</v>
      </c>
    </row>
    <row r="56" spans="1:6">
      <c r="A56" s="306"/>
      <c r="B56" s="117">
        <v>5.16</v>
      </c>
      <c r="C56" s="117">
        <v>46</v>
      </c>
      <c r="D56" s="117">
        <f t="shared" si="3"/>
        <v>0.11217391304347826</v>
      </c>
      <c r="F56" s="120">
        <f t="shared" si="1"/>
        <v>8.1032727725339129</v>
      </c>
    </row>
    <row r="57" spans="1:6" ht="13.9" thickBot="1">
      <c r="A57" s="306"/>
      <c r="B57" s="117">
        <v>5.41</v>
      </c>
      <c r="C57" s="117">
        <v>45</v>
      </c>
      <c r="D57" s="117">
        <f t="shared" si="3"/>
        <v>0.12022222222222223</v>
      </c>
      <c r="F57" s="120">
        <f t="shared" si="1"/>
        <v>8.6846703797277769</v>
      </c>
    </row>
    <row r="58" spans="1:6" ht="14.25" customHeight="1">
      <c r="A58" s="310" t="s">
        <v>348</v>
      </c>
      <c r="B58" s="164">
        <v>6.09</v>
      </c>
      <c r="C58" s="164">
        <v>42</v>
      </c>
      <c r="D58" s="164">
        <f t="shared" si="3"/>
        <v>0.14499999999999999</v>
      </c>
      <c r="E58" s="164"/>
      <c r="F58" s="165">
        <f t="shared" si="1"/>
        <v>10.474579339690154</v>
      </c>
    </row>
    <row r="59" spans="1:6">
      <c r="A59" s="306"/>
      <c r="B59" s="117">
        <v>4.6900000000000004</v>
      </c>
      <c r="C59" s="117">
        <v>43</v>
      </c>
      <c r="D59" s="117">
        <f>B59/C59</f>
        <v>0.10906976744186048</v>
      </c>
      <c r="F59" s="120">
        <f t="shared" si="1"/>
        <v>7.8790340181470464</v>
      </c>
    </row>
    <row r="60" spans="1:6">
      <c r="A60" s="306"/>
      <c r="B60" s="117">
        <v>6.09</v>
      </c>
      <c r="C60" s="117">
        <v>44</v>
      </c>
      <c r="D60" s="117">
        <f t="shared" si="3"/>
        <v>0.1384090909090909</v>
      </c>
      <c r="F60" s="120">
        <f t="shared" si="1"/>
        <v>9.9984620969769651</v>
      </c>
    </row>
    <row r="61" spans="1:6">
      <c r="A61" s="306"/>
      <c r="B61" s="117">
        <v>5.49</v>
      </c>
      <c r="C61" s="117">
        <v>46</v>
      </c>
      <c r="D61" s="117">
        <f>B61/C61</f>
        <v>0.11934782608695653</v>
      </c>
      <c r="F61" s="120">
        <f t="shared" si="1"/>
        <v>8.6215053335680594</v>
      </c>
    </row>
    <row r="62" spans="1:6">
      <c r="A62" s="306"/>
      <c r="B62" s="117">
        <v>6.62</v>
      </c>
      <c r="C62" s="117">
        <v>49</v>
      </c>
      <c r="D62" s="117">
        <f>B62/C62</f>
        <v>0.13510204081632654</v>
      </c>
      <c r="F62" s="120">
        <f t="shared" si="1"/>
        <v>9.759565830928759</v>
      </c>
    </row>
    <row r="63" spans="1:6">
      <c r="A63" s="306"/>
      <c r="B63" s="117">
        <v>5.08</v>
      </c>
      <c r="C63" s="117">
        <v>44</v>
      </c>
      <c r="D63" s="117">
        <f>B63/C63</f>
        <v>0.11545454545454546</v>
      </c>
      <c r="F63" s="120">
        <f t="shared" si="1"/>
        <v>8.3402606654586187</v>
      </c>
    </row>
    <row r="64" spans="1:6">
      <c r="A64" s="306"/>
      <c r="B64" s="117">
        <v>5.66</v>
      </c>
      <c r="C64" s="117">
        <v>47</v>
      </c>
      <c r="D64" s="117">
        <f>B64/C64</f>
        <v>0.12042553191489362</v>
      </c>
      <c r="F64" s="120">
        <f t="shared" si="1"/>
        <v>8.6993571625306352</v>
      </c>
    </row>
    <row r="65" spans="1:6" ht="13.9" thickBot="1">
      <c r="A65" s="307"/>
      <c r="B65" s="127">
        <v>4.8099999999999996</v>
      </c>
      <c r="C65" s="127">
        <v>41</v>
      </c>
      <c r="D65" s="127">
        <f>B65/C65</f>
        <v>0.1173170731707317</v>
      </c>
      <c r="E65" s="127"/>
      <c r="F65" s="128">
        <f t="shared" si="1"/>
        <v>8.4748068332900992</v>
      </c>
    </row>
  </sheetData>
  <mergeCells count="8">
    <mergeCell ref="A2:A9"/>
    <mergeCell ref="A10:A17"/>
    <mergeCell ref="A18:A25"/>
    <mergeCell ref="A50:A57"/>
    <mergeCell ref="A58:A65"/>
    <mergeCell ref="A26:A33"/>
    <mergeCell ref="A34:A41"/>
    <mergeCell ref="A42:A49"/>
  </mergeCells>
  <phoneticPr fontId="1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E66C-3A13-4C22-BDF9-F08FCE97FC38}">
  <dimension ref="A1:F25"/>
  <sheetViews>
    <sheetView workbookViewId="0">
      <selection activeCell="H23" sqref="H23"/>
    </sheetView>
  </sheetViews>
  <sheetFormatPr defaultRowHeight="13.5"/>
  <cols>
    <col min="1" max="1" width="12.796875" customWidth="1"/>
    <col min="5" max="5" width="11.53125" customWidth="1"/>
    <col min="6" max="6" width="13.06640625" customWidth="1"/>
  </cols>
  <sheetData>
    <row r="1" spans="1:6" ht="13.9" thickBot="1">
      <c r="A1" s="95" t="s">
        <v>282</v>
      </c>
      <c r="B1" s="96" t="s">
        <v>175</v>
      </c>
      <c r="C1" s="96" t="s">
        <v>176</v>
      </c>
      <c r="D1" s="96" t="s">
        <v>177</v>
      </c>
      <c r="E1" s="96" t="s">
        <v>3</v>
      </c>
      <c r="F1" s="97" t="s">
        <v>4</v>
      </c>
    </row>
    <row r="2" spans="1:6">
      <c r="A2" s="285" t="s">
        <v>283</v>
      </c>
      <c r="B2" s="21">
        <v>5.14</v>
      </c>
      <c r="C2" s="21">
        <v>50</v>
      </c>
      <c r="D2" s="100">
        <f t="shared" ref="D2:D25" si="0">B2/C2</f>
        <v>0.10279999999999999</v>
      </c>
      <c r="E2" s="100">
        <f>AVERAGE(D2:D9)</f>
        <v>0.10178589572030215</v>
      </c>
      <c r="F2" s="101">
        <f t="shared" ref="F2:F25" si="1">D2/$E$2</f>
        <v>1.0099631120060533</v>
      </c>
    </row>
    <row r="3" spans="1:6">
      <c r="A3" s="278"/>
      <c r="B3">
        <v>5.6</v>
      </c>
      <c r="C3">
        <v>58</v>
      </c>
      <c r="D3" s="102">
        <f t="shared" si="0"/>
        <v>9.6551724137931033E-2</v>
      </c>
      <c r="F3" s="60">
        <f t="shared" si="1"/>
        <v>0.94857665155539705</v>
      </c>
    </row>
    <row r="4" spans="1:6">
      <c r="A4" s="278"/>
      <c r="B4">
        <v>4.84</v>
      </c>
      <c r="C4">
        <v>45</v>
      </c>
      <c r="D4" s="102">
        <f t="shared" si="0"/>
        <v>0.10755555555555556</v>
      </c>
      <c r="F4" s="60">
        <f t="shared" si="1"/>
        <v>1.0566842762882185</v>
      </c>
    </row>
    <row r="5" spans="1:6">
      <c r="A5" s="278"/>
      <c r="B5">
        <v>5.56</v>
      </c>
      <c r="C5">
        <v>54</v>
      </c>
      <c r="D5" s="102">
        <f t="shared" si="0"/>
        <v>0.10296296296296295</v>
      </c>
      <c r="F5" s="60">
        <f t="shared" si="1"/>
        <v>1.0115641487883082</v>
      </c>
    </row>
    <row r="6" spans="1:6">
      <c r="A6" s="278"/>
      <c r="B6">
        <v>5.14</v>
      </c>
      <c r="C6">
        <v>49</v>
      </c>
      <c r="D6" s="102">
        <f t="shared" si="0"/>
        <v>0.10489795918367346</v>
      </c>
      <c r="F6" s="60">
        <f t="shared" si="1"/>
        <v>1.0305746040878097</v>
      </c>
    </row>
    <row r="7" spans="1:6">
      <c r="A7" s="278"/>
      <c r="B7">
        <v>4.7</v>
      </c>
      <c r="C7">
        <v>47</v>
      </c>
      <c r="D7" s="102">
        <f t="shared" si="0"/>
        <v>0.1</v>
      </c>
      <c r="F7" s="60">
        <f t="shared" si="1"/>
        <v>0.98245438911094696</v>
      </c>
    </row>
    <row r="8" spans="1:6">
      <c r="A8" s="278"/>
      <c r="B8">
        <v>4.8</v>
      </c>
      <c r="C8">
        <v>47</v>
      </c>
      <c r="D8" s="102">
        <f t="shared" si="0"/>
        <v>0.10212765957446808</v>
      </c>
      <c r="F8" s="60">
        <f t="shared" si="1"/>
        <v>1.0033576739856478</v>
      </c>
    </row>
    <row r="9" spans="1:6" ht="13.9" thickBot="1">
      <c r="A9" s="279"/>
      <c r="B9" s="25">
        <v>4.4800000000000004</v>
      </c>
      <c r="C9" s="25">
        <v>46</v>
      </c>
      <c r="D9" s="103">
        <f t="shared" si="0"/>
        <v>9.7391304347826099E-2</v>
      </c>
      <c r="E9" s="25"/>
      <c r="F9" s="104">
        <f t="shared" si="1"/>
        <v>0.95682514417761799</v>
      </c>
    </row>
    <row r="10" spans="1:6">
      <c r="A10" s="286" t="s">
        <v>284</v>
      </c>
      <c r="B10" s="21">
        <v>7</v>
      </c>
      <c r="C10" s="21">
        <v>30</v>
      </c>
      <c r="D10" s="100">
        <f t="shared" si="0"/>
        <v>0.23333333333333334</v>
      </c>
      <c r="E10" s="21"/>
      <c r="F10" s="101">
        <f t="shared" si="1"/>
        <v>2.2923935745922095</v>
      </c>
    </row>
    <row r="11" spans="1:6">
      <c r="A11" s="287"/>
      <c r="B11">
        <v>7</v>
      </c>
      <c r="C11">
        <v>24</v>
      </c>
      <c r="D11" s="102">
        <f t="shared" si="0"/>
        <v>0.29166666666666669</v>
      </c>
      <c r="F11" s="60">
        <f t="shared" si="1"/>
        <v>2.8654919682402622</v>
      </c>
    </row>
    <row r="12" spans="1:6">
      <c r="A12" s="287"/>
      <c r="B12">
        <v>7.21</v>
      </c>
      <c r="C12">
        <v>31</v>
      </c>
      <c r="D12" s="102">
        <f t="shared" si="0"/>
        <v>0.23258064516129032</v>
      </c>
      <c r="F12" s="60">
        <f t="shared" si="1"/>
        <v>2.2849987566096539</v>
      </c>
    </row>
    <row r="13" spans="1:6">
      <c r="A13" s="287"/>
      <c r="B13">
        <v>10.050000000000001</v>
      </c>
      <c r="C13">
        <v>42</v>
      </c>
      <c r="D13" s="102">
        <f t="shared" si="0"/>
        <v>0.2392857142857143</v>
      </c>
      <c r="F13" s="60">
        <f t="shared" si="1"/>
        <v>2.3508730025154803</v>
      </c>
    </row>
    <row r="14" spans="1:6">
      <c r="A14" s="287"/>
      <c r="B14">
        <v>5.44</v>
      </c>
      <c r="C14">
        <v>26</v>
      </c>
      <c r="D14" s="102">
        <f t="shared" si="0"/>
        <v>0.20923076923076925</v>
      </c>
      <c r="F14" s="60">
        <f t="shared" si="1"/>
        <v>2.055596875678289</v>
      </c>
    </row>
    <row r="15" spans="1:6">
      <c r="A15" s="287"/>
      <c r="B15">
        <v>7.89</v>
      </c>
      <c r="C15">
        <v>29</v>
      </c>
      <c r="D15" s="102">
        <f>B15/C15</f>
        <v>0.27206896551724136</v>
      </c>
      <c r="F15" s="60">
        <f t="shared" si="1"/>
        <v>2.6729534931328867</v>
      </c>
    </row>
    <row r="16" spans="1:6">
      <c r="A16" s="287"/>
      <c r="B16">
        <v>7.89</v>
      </c>
      <c r="C16">
        <v>29</v>
      </c>
      <c r="D16" s="102">
        <f t="shared" si="0"/>
        <v>0.27206896551724136</v>
      </c>
      <c r="F16" s="60">
        <f t="shared" si="1"/>
        <v>2.6729534931328867</v>
      </c>
    </row>
    <row r="17" spans="1:6" ht="13.9" thickBot="1">
      <c r="A17" s="288"/>
      <c r="B17">
        <v>10.25</v>
      </c>
      <c r="C17">
        <v>37</v>
      </c>
      <c r="D17" s="102">
        <f t="shared" si="0"/>
        <v>0.27702702702702703</v>
      </c>
      <c r="F17" s="60">
        <f t="shared" si="1"/>
        <v>2.7216641860505963</v>
      </c>
    </row>
    <row r="18" spans="1:6">
      <c r="A18" s="286" t="s">
        <v>285</v>
      </c>
      <c r="B18" s="21">
        <v>4.21</v>
      </c>
      <c r="C18" s="21">
        <v>36</v>
      </c>
      <c r="D18" s="100">
        <f t="shared" si="0"/>
        <v>0.11694444444444445</v>
      </c>
      <c r="E18" s="21"/>
      <c r="F18" s="101">
        <f t="shared" si="1"/>
        <v>1.1489258272658573</v>
      </c>
    </row>
    <row r="19" spans="1:6">
      <c r="A19" s="287"/>
      <c r="B19">
        <v>2.89</v>
      </c>
      <c r="C19">
        <v>29</v>
      </c>
      <c r="D19" s="102">
        <f t="shared" si="0"/>
        <v>9.9655172413793111E-2</v>
      </c>
      <c r="F19" s="60">
        <f t="shared" si="1"/>
        <v>0.97906661535539208</v>
      </c>
    </row>
    <row r="20" spans="1:6">
      <c r="A20" s="287"/>
      <c r="B20">
        <v>5.54</v>
      </c>
      <c r="C20">
        <v>49</v>
      </c>
      <c r="D20" s="102">
        <f t="shared" si="0"/>
        <v>0.11306122448979591</v>
      </c>
      <c r="F20" s="60">
        <f t="shared" si="1"/>
        <v>1.1107749623825809</v>
      </c>
    </row>
    <row r="21" spans="1:6">
      <c r="A21" s="287"/>
      <c r="B21">
        <v>5.54</v>
      </c>
      <c r="C21">
        <v>51</v>
      </c>
      <c r="D21" s="102">
        <f t="shared" si="0"/>
        <v>0.10862745098039216</v>
      </c>
      <c r="F21" s="60">
        <f t="shared" si="1"/>
        <v>1.0672151599362052</v>
      </c>
    </row>
    <row r="22" spans="1:6">
      <c r="A22" s="287"/>
      <c r="B22">
        <v>3.27</v>
      </c>
      <c r="C22">
        <v>40</v>
      </c>
      <c r="D22" s="102">
        <f t="shared" si="0"/>
        <v>8.1750000000000003E-2</v>
      </c>
      <c r="F22" s="60">
        <f t="shared" si="1"/>
        <v>0.8031564630981991</v>
      </c>
    </row>
    <row r="23" spans="1:6">
      <c r="A23" s="287"/>
      <c r="B23">
        <v>3.21</v>
      </c>
      <c r="C23">
        <v>35</v>
      </c>
      <c r="D23" s="102">
        <f t="shared" si="0"/>
        <v>9.1714285714285707E-2</v>
      </c>
      <c r="F23" s="60">
        <f t="shared" si="1"/>
        <v>0.90105102544175408</v>
      </c>
    </row>
    <row r="24" spans="1:6">
      <c r="A24" s="287"/>
      <c r="B24">
        <v>3.16</v>
      </c>
      <c r="C24">
        <v>34</v>
      </c>
      <c r="D24" s="102">
        <f t="shared" si="0"/>
        <v>9.2941176470588235E-2</v>
      </c>
      <c r="F24" s="60">
        <f t="shared" si="1"/>
        <v>0.91310466752664476</v>
      </c>
    </row>
    <row r="25" spans="1:6" ht="13.9" thickBot="1">
      <c r="A25" s="288"/>
      <c r="B25" s="25">
        <v>3.26</v>
      </c>
      <c r="C25" s="25">
        <v>40</v>
      </c>
      <c r="D25" s="103">
        <f t="shared" si="0"/>
        <v>8.1499999999999989E-2</v>
      </c>
      <c r="E25" s="25"/>
      <c r="F25" s="104">
        <f t="shared" si="1"/>
        <v>0.80070032712542161</v>
      </c>
    </row>
  </sheetData>
  <mergeCells count="3">
    <mergeCell ref="A2:A9"/>
    <mergeCell ref="A10:A17"/>
    <mergeCell ref="A18:A25"/>
  </mergeCells>
  <phoneticPr fontId="16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1E81C-D95C-4D9A-84FC-10B4A7416F5C}">
  <dimension ref="A1:F41"/>
  <sheetViews>
    <sheetView topLeftCell="A19" workbookViewId="0">
      <selection activeCell="L15" sqref="L15"/>
    </sheetView>
  </sheetViews>
  <sheetFormatPr defaultRowHeight="13.5"/>
  <cols>
    <col min="1" max="5" width="9.06640625" style="117"/>
    <col min="6" max="6" width="11.3984375" style="117" customWidth="1"/>
    <col min="7" max="16384" width="9.06640625" style="117"/>
  </cols>
  <sheetData>
    <row r="1" spans="1:6" ht="13.9" thickBot="1">
      <c r="A1" s="166" t="s">
        <v>286</v>
      </c>
      <c r="B1" s="167" t="s">
        <v>175</v>
      </c>
      <c r="C1" s="167" t="s">
        <v>176</v>
      </c>
      <c r="D1" s="167" t="s">
        <v>177</v>
      </c>
      <c r="E1" s="167" t="s">
        <v>3</v>
      </c>
      <c r="F1" s="168" t="s">
        <v>4</v>
      </c>
    </row>
    <row r="2" spans="1:6">
      <c r="A2" s="306" t="s">
        <v>321</v>
      </c>
      <c r="B2" s="117">
        <v>5.6</v>
      </c>
      <c r="C2" s="117">
        <v>28</v>
      </c>
      <c r="D2" s="117">
        <f>B2/C2</f>
        <v>0.19999999999999998</v>
      </c>
      <c r="E2" s="164">
        <f>AVERAGE(D2:D9)</f>
        <v>0.18591562869497649</v>
      </c>
      <c r="F2" s="120">
        <f t="shared" ref="F2:F41" si="0">D2/$E$2</f>
        <v>1.0757567903456415</v>
      </c>
    </row>
    <row r="3" spans="1:6">
      <c r="A3" s="306"/>
      <c r="B3" s="117">
        <v>4.47</v>
      </c>
      <c r="C3" s="117">
        <v>25</v>
      </c>
      <c r="D3" s="117">
        <f>B3/C3</f>
        <v>0.17879999999999999</v>
      </c>
      <c r="F3" s="120">
        <f t="shared" si="0"/>
        <v>0.96172657056900368</v>
      </c>
    </row>
    <row r="4" spans="1:6">
      <c r="A4" s="306"/>
      <c r="B4" s="117">
        <v>4.38</v>
      </c>
      <c r="C4" s="117">
        <v>25</v>
      </c>
      <c r="D4" s="117">
        <f t="shared" ref="D4:D41" si="1">B4/C4</f>
        <v>0.17519999999999999</v>
      </c>
      <c r="F4" s="120">
        <f t="shared" si="0"/>
        <v>0.94236294834278211</v>
      </c>
    </row>
    <row r="5" spans="1:6">
      <c r="A5" s="306"/>
      <c r="B5" s="117">
        <v>3.93</v>
      </c>
      <c r="C5" s="117">
        <v>22</v>
      </c>
      <c r="D5" s="117">
        <f>B5/C5</f>
        <v>0.17863636363636365</v>
      </c>
      <c r="F5" s="120">
        <f t="shared" si="0"/>
        <v>0.96084640592235737</v>
      </c>
    </row>
    <row r="6" spans="1:6">
      <c r="A6" s="306"/>
      <c r="B6" s="117">
        <v>4.5199999999999996</v>
      </c>
      <c r="C6" s="117">
        <v>26</v>
      </c>
      <c r="D6" s="117">
        <f t="shared" si="1"/>
        <v>0.17384615384615382</v>
      </c>
      <c r="F6" s="120">
        <f t="shared" si="0"/>
        <v>0.9350809023773653</v>
      </c>
    </row>
    <row r="7" spans="1:6">
      <c r="A7" s="306"/>
      <c r="B7" s="117">
        <v>5.01</v>
      </c>
      <c r="C7" s="117">
        <v>27</v>
      </c>
      <c r="D7" s="117">
        <f t="shared" si="1"/>
        <v>0.18555555555555556</v>
      </c>
      <c r="F7" s="120">
        <f t="shared" si="0"/>
        <v>0.99806324437623428</v>
      </c>
    </row>
    <row r="8" spans="1:6">
      <c r="A8" s="306"/>
      <c r="B8" s="117">
        <v>4.51</v>
      </c>
      <c r="C8" s="117">
        <v>23</v>
      </c>
      <c r="D8" s="117">
        <f t="shared" si="1"/>
        <v>0.19608695652173913</v>
      </c>
      <c r="F8" s="120">
        <f t="shared" si="0"/>
        <v>1.0547093748823575</v>
      </c>
    </row>
    <row r="9" spans="1:6" ht="13.9" thickBot="1">
      <c r="A9" s="307"/>
      <c r="B9" s="127">
        <v>4.9800000000000004</v>
      </c>
      <c r="C9" s="127">
        <v>25</v>
      </c>
      <c r="D9" s="127">
        <f t="shared" si="1"/>
        <v>0.19920000000000002</v>
      </c>
      <c r="E9" s="127"/>
      <c r="F9" s="128">
        <f t="shared" si="0"/>
        <v>1.0714537631842593</v>
      </c>
    </row>
    <row r="10" spans="1:6">
      <c r="A10" s="310" t="s">
        <v>322</v>
      </c>
      <c r="B10" s="164">
        <v>27.34</v>
      </c>
      <c r="C10" s="164">
        <v>11</v>
      </c>
      <c r="D10" s="164">
        <f t="shared" si="1"/>
        <v>2.4854545454545454</v>
      </c>
      <c r="E10" s="164"/>
      <c r="F10" s="165">
        <f t="shared" si="0"/>
        <v>13.368723021840838</v>
      </c>
    </row>
    <row r="11" spans="1:6">
      <c r="A11" s="306"/>
      <c r="B11" s="117">
        <v>30.05</v>
      </c>
      <c r="C11" s="117">
        <v>10</v>
      </c>
      <c r="D11" s="117">
        <f t="shared" si="1"/>
        <v>3.0049999999999999</v>
      </c>
      <c r="F11" s="120">
        <f t="shared" si="0"/>
        <v>16.163245774943267</v>
      </c>
    </row>
    <row r="12" spans="1:6">
      <c r="A12" s="306"/>
      <c r="B12" s="117">
        <v>47.49</v>
      </c>
      <c r="C12" s="117">
        <v>15</v>
      </c>
      <c r="D12" s="117">
        <f t="shared" si="1"/>
        <v>3.1659999999999999</v>
      </c>
      <c r="F12" s="120">
        <f t="shared" si="0"/>
        <v>17.029229991171508</v>
      </c>
    </row>
    <row r="13" spans="1:6">
      <c r="A13" s="306"/>
      <c r="B13" s="117">
        <v>43.43</v>
      </c>
      <c r="C13" s="117">
        <v>17</v>
      </c>
      <c r="D13" s="117">
        <f t="shared" si="1"/>
        <v>2.5547058823529412</v>
      </c>
      <c r="F13" s="120">
        <f t="shared" si="0"/>
        <v>13.741211001385652</v>
      </c>
    </row>
    <row r="14" spans="1:6">
      <c r="A14" s="306"/>
      <c r="B14" s="117">
        <v>40.07</v>
      </c>
      <c r="C14" s="117">
        <v>20</v>
      </c>
      <c r="D14" s="117">
        <f t="shared" si="1"/>
        <v>2.0034999999999998</v>
      </c>
      <c r="F14" s="120">
        <f t="shared" si="0"/>
        <v>10.776393647287465</v>
      </c>
    </row>
    <row r="15" spans="1:6">
      <c r="A15" s="306"/>
      <c r="B15" s="117">
        <v>43.62</v>
      </c>
      <c r="C15" s="117">
        <v>23</v>
      </c>
      <c r="D15" s="117">
        <f t="shared" si="1"/>
        <v>1.8965217391304348</v>
      </c>
      <c r="F15" s="120">
        <f t="shared" si="0"/>
        <v>10.200980694538455</v>
      </c>
    </row>
    <row r="16" spans="1:6" ht="23.25" customHeight="1">
      <c r="A16" s="306"/>
      <c r="B16" s="117">
        <v>33.049999999999997</v>
      </c>
      <c r="C16" s="117">
        <v>13</v>
      </c>
      <c r="D16" s="117">
        <f t="shared" si="1"/>
        <v>2.5423076923076922</v>
      </c>
      <c r="F16" s="120">
        <f t="shared" si="0"/>
        <v>13.674523815739791</v>
      </c>
    </row>
    <row r="17" spans="1:6" ht="17.25" customHeight="1" thickBot="1">
      <c r="A17" s="306"/>
      <c r="B17" s="117">
        <v>41.58</v>
      </c>
      <c r="C17" s="117">
        <v>12</v>
      </c>
      <c r="D17" s="117">
        <f t="shared" si="1"/>
        <v>3.4649999999999999</v>
      </c>
      <c r="F17" s="120">
        <f t="shared" si="0"/>
        <v>18.637486392738243</v>
      </c>
    </row>
    <row r="18" spans="1:6">
      <c r="A18" s="310" t="s">
        <v>349</v>
      </c>
      <c r="B18" s="164">
        <v>17.829999999999998</v>
      </c>
      <c r="C18" s="164">
        <v>25</v>
      </c>
      <c r="D18" s="164">
        <f t="shared" si="1"/>
        <v>0.71319999999999995</v>
      </c>
      <c r="E18" s="164"/>
      <c r="F18" s="165">
        <f t="shared" si="0"/>
        <v>3.8361487143725581</v>
      </c>
    </row>
    <row r="19" spans="1:6">
      <c r="A19" s="306"/>
      <c r="B19" s="117">
        <v>9.1</v>
      </c>
      <c r="C19" s="117">
        <v>21</v>
      </c>
      <c r="D19" s="117">
        <f t="shared" si="1"/>
        <v>0.43333333333333329</v>
      </c>
      <c r="F19" s="120">
        <f t="shared" si="0"/>
        <v>2.3308063790822233</v>
      </c>
    </row>
    <row r="20" spans="1:6">
      <c r="A20" s="306"/>
      <c r="B20" s="117">
        <v>15.41</v>
      </c>
      <c r="C20" s="117">
        <v>24</v>
      </c>
      <c r="D20" s="117">
        <f t="shared" si="1"/>
        <v>0.64208333333333334</v>
      </c>
      <c r="F20" s="120">
        <f t="shared" si="0"/>
        <v>3.4536275290054874</v>
      </c>
    </row>
    <row r="21" spans="1:6">
      <c r="A21" s="306"/>
      <c r="B21" s="117">
        <v>14.2</v>
      </c>
      <c r="C21" s="117">
        <v>20</v>
      </c>
      <c r="D21" s="117">
        <f t="shared" si="1"/>
        <v>0.71</v>
      </c>
      <c r="F21" s="120">
        <f t="shared" si="0"/>
        <v>3.818936605727028</v>
      </c>
    </row>
    <row r="22" spans="1:6">
      <c r="A22" s="306"/>
      <c r="B22" s="117">
        <v>8.61</v>
      </c>
      <c r="C22" s="117">
        <v>21</v>
      </c>
      <c r="D22" s="117">
        <f t="shared" si="1"/>
        <v>0.41</v>
      </c>
      <c r="F22" s="120">
        <f t="shared" si="0"/>
        <v>2.2053014202085652</v>
      </c>
    </row>
    <row r="23" spans="1:6">
      <c r="A23" s="306"/>
      <c r="B23" s="117">
        <v>13.81</v>
      </c>
      <c r="C23" s="117">
        <v>23</v>
      </c>
      <c r="D23" s="117">
        <f t="shared" si="1"/>
        <v>0.60043478260869565</v>
      </c>
      <c r="F23" s="120">
        <f t="shared" si="0"/>
        <v>3.2296089727550679</v>
      </c>
    </row>
    <row r="24" spans="1:6">
      <c r="A24" s="306"/>
      <c r="B24" s="117">
        <v>11.97</v>
      </c>
      <c r="C24" s="117">
        <v>22</v>
      </c>
      <c r="D24" s="117">
        <f t="shared" si="1"/>
        <v>0.54409090909090907</v>
      </c>
      <c r="F24" s="120">
        <f t="shared" si="0"/>
        <v>2.9265474500993935</v>
      </c>
    </row>
    <row r="25" spans="1:6" ht="13.9" thickBot="1">
      <c r="A25" s="307"/>
      <c r="B25" s="127">
        <v>7.12</v>
      </c>
      <c r="C25" s="127">
        <v>19</v>
      </c>
      <c r="D25" s="127">
        <f t="shared" si="1"/>
        <v>0.37473684210526315</v>
      </c>
      <c r="E25" s="127"/>
      <c r="F25" s="128">
        <f t="shared" si="0"/>
        <v>2.0156285124370972</v>
      </c>
    </row>
    <row r="26" spans="1:6">
      <c r="A26" s="310" t="s">
        <v>350</v>
      </c>
      <c r="B26" s="164">
        <v>21.16</v>
      </c>
      <c r="C26" s="164">
        <v>13</v>
      </c>
      <c r="D26" s="164">
        <f t="shared" si="1"/>
        <v>1.6276923076923078</v>
      </c>
      <c r="E26" s="164"/>
      <c r="F26" s="165">
        <f t="shared" si="0"/>
        <v>8.7550052629668382</v>
      </c>
    </row>
    <row r="27" spans="1:6">
      <c r="A27" s="306"/>
      <c r="B27" s="117">
        <v>18.89</v>
      </c>
      <c r="C27" s="117">
        <v>11</v>
      </c>
      <c r="D27" s="117">
        <f t="shared" si="1"/>
        <v>1.7172727272727273</v>
      </c>
      <c r="F27" s="120">
        <f t="shared" si="0"/>
        <v>9.2368389861950781</v>
      </c>
    </row>
    <row r="28" spans="1:6">
      <c r="A28" s="306"/>
      <c r="B28" s="117">
        <v>18.350000000000001</v>
      </c>
      <c r="C28" s="117">
        <v>12</v>
      </c>
      <c r="D28" s="117">
        <f t="shared" si="1"/>
        <v>1.5291666666666668</v>
      </c>
      <c r="F28" s="120">
        <f t="shared" si="0"/>
        <v>8.225057126184387</v>
      </c>
    </row>
    <row r="29" spans="1:6">
      <c r="A29" s="306"/>
      <c r="B29" s="117">
        <v>26.7</v>
      </c>
      <c r="C29" s="117">
        <v>16</v>
      </c>
      <c r="D29" s="117">
        <f t="shared" si="1"/>
        <v>1.66875</v>
      </c>
      <c r="F29" s="120">
        <f t="shared" si="0"/>
        <v>8.9758457194464487</v>
      </c>
    </row>
    <row r="30" spans="1:6">
      <c r="A30" s="306"/>
      <c r="B30" s="117">
        <v>32.86</v>
      </c>
      <c r="C30" s="117">
        <v>18</v>
      </c>
      <c r="D30" s="117">
        <f t="shared" si="1"/>
        <v>1.8255555555555556</v>
      </c>
      <c r="F30" s="120">
        <f t="shared" si="0"/>
        <v>9.8192689252104959</v>
      </c>
    </row>
    <row r="31" spans="1:6">
      <c r="A31" s="306"/>
      <c r="B31" s="117">
        <v>32.630000000000003</v>
      </c>
      <c r="C31" s="117">
        <v>19</v>
      </c>
      <c r="D31" s="117">
        <f t="shared" si="1"/>
        <v>1.7173684210526317</v>
      </c>
      <c r="F31" s="120">
        <f t="shared" si="0"/>
        <v>9.237353702362709</v>
      </c>
    </row>
    <row r="32" spans="1:6">
      <c r="A32" s="306"/>
      <c r="B32" s="117">
        <v>35.72</v>
      </c>
      <c r="C32" s="117">
        <v>24</v>
      </c>
      <c r="D32" s="117">
        <f t="shared" si="1"/>
        <v>1.4883333333333333</v>
      </c>
      <c r="F32" s="120">
        <f t="shared" si="0"/>
        <v>8.0054234481554829</v>
      </c>
    </row>
    <row r="33" spans="1:6" ht="13.9" thickBot="1">
      <c r="A33" s="306"/>
      <c r="B33" s="117">
        <v>36.75</v>
      </c>
      <c r="C33" s="117">
        <v>21</v>
      </c>
      <c r="D33" s="117">
        <f t="shared" si="1"/>
        <v>1.75</v>
      </c>
      <c r="F33" s="120">
        <f t="shared" si="0"/>
        <v>9.4128719155243648</v>
      </c>
    </row>
    <row r="34" spans="1:6">
      <c r="A34" s="310" t="s">
        <v>351</v>
      </c>
      <c r="B34" s="164">
        <v>4.12</v>
      </c>
      <c r="C34" s="164">
        <v>25</v>
      </c>
      <c r="D34" s="164">
        <f t="shared" si="1"/>
        <v>0.1648</v>
      </c>
      <c r="E34" s="164"/>
      <c r="F34" s="165">
        <f t="shared" si="0"/>
        <v>0.88642359524480885</v>
      </c>
    </row>
    <row r="35" spans="1:6">
      <c r="A35" s="306"/>
      <c r="B35" s="117">
        <v>3.32</v>
      </c>
      <c r="C35" s="117">
        <v>20</v>
      </c>
      <c r="D35" s="117">
        <f t="shared" si="1"/>
        <v>0.16599999999999998</v>
      </c>
      <c r="F35" s="120">
        <f t="shared" si="0"/>
        <v>0.89287813598688248</v>
      </c>
    </row>
    <row r="36" spans="1:6">
      <c r="A36" s="306"/>
      <c r="B36" s="117">
        <v>4.62</v>
      </c>
      <c r="C36" s="117">
        <v>23</v>
      </c>
      <c r="D36" s="117">
        <f t="shared" si="1"/>
        <v>0.2008695652173913</v>
      </c>
      <c r="F36" s="120">
        <f t="shared" si="0"/>
        <v>1.0804339937819272</v>
      </c>
    </row>
    <row r="37" spans="1:6">
      <c r="A37" s="306"/>
      <c r="B37" s="117">
        <v>3.38</v>
      </c>
      <c r="C37" s="117">
        <v>25</v>
      </c>
      <c r="D37" s="117">
        <f t="shared" si="1"/>
        <v>0.13519999999999999</v>
      </c>
      <c r="F37" s="120">
        <f t="shared" si="0"/>
        <v>0.72721159027365379</v>
      </c>
    </row>
    <row r="38" spans="1:6">
      <c r="A38" s="306"/>
      <c r="B38" s="117">
        <v>3.2</v>
      </c>
      <c r="C38" s="117">
        <v>26</v>
      </c>
      <c r="D38" s="117">
        <f t="shared" si="1"/>
        <v>0.12307692307692308</v>
      </c>
      <c r="F38" s="120">
        <f t="shared" si="0"/>
        <v>0.66200417867424111</v>
      </c>
    </row>
    <row r="39" spans="1:6">
      <c r="A39" s="306"/>
      <c r="B39" s="117">
        <v>3.52</v>
      </c>
      <c r="C39" s="117">
        <v>21</v>
      </c>
      <c r="D39" s="117">
        <f t="shared" si="1"/>
        <v>0.16761904761904761</v>
      </c>
      <c r="F39" s="120">
        <f t="shared" si="0"/>
        <v>0.90158664333729965</v>
      </c>
    </row>
    <row r="40" spans="1:6">
      <c r="A40" s="306"/>
      <c r="B40" s="117">
        <v>4.07</v>
      </c>
      <c r="C40" s="117">
        <v>20</v>
      </c>
      <c r="D40" s="117">
        <f t="shared" si="1"/>
        <v>0.20350000000000001</v>
      </c>
      <c r="F40" s="120">
        <f t="shared" si="0"/>
        <v>1.0945825341766906</v>
      </c>
    </row>
    <row r="41" spans="1:6" ht="13.9" thickBot="1">
      <c r="A41" s="307"/>
      <c r="B41" s="127">
        <v>3.36</v>
      </c>
      <c r="C41" s="127">
        <v>20</v>
      </c>
      <c r="D41" s="127">
        <f t="shared" si="1"/>
        <v>0.16799999999999998</v>
      </c>
      <c r="E41" s="127"/>
      <c r="F41" s="128">
        <f t="shared" si="0"/>
        <v>0.90363570389033898</v>
      </c>
    </row>
  </sheetData>
  <mergeCells count="5">
    <mergeCell ref="A26:A33"/>
    <mergeCell ref="A34:A41"/>
    <mergeCell ref="A2:A9"/>
    <mergeCell ref="A10:A17"/>
    <mergeCell ref="A18:A25"/>
  </mergeCells>
  <phoneticPr fontId="16" type="noConversion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G50"/>
  <sheetViews>
    <sheetView zoomScale="115" zoomScaleNormal="115" workbookViewId="0">
      <selection activeCell="I16" sqref="I16"/>
    </sheetView>
  </sheetViews>
  <sheetFormatPr defaultColWidth="9" defaultRowHeight="13.5"/>
  <cols>
    <col min="1" max="1" width="2.33203125" customWidth="1"/>
    <col min="2" max="2" width="19.265625" style="1" customWidth="1"/>
    <col min="3" max="3" width="16.46484375" style="1" customWidth="1"/>
    <col min="4" max="4" width="7.73046875" style="1" customWidth="1"/>
    <col min="5" max="7" width="16.46484375" style="1" customWidth="1"/>
  </cols>
  <sheetData>
    <row r="2" spans="2:7" ht="22.05" customHeight="1">
      <c r="B2" s="16"/>
      <c r="C2" s="4" t="s">
        <v>175</v>
      </c>
      <c r="D2" s="4" t="s">
        <v>176</v>
      </c>
      <c r="E2" s="4" t="s">
        <v>177</v>
      </c>
      <c r="F2" s="4" t="s">
        <v>3</v>
      </c>
      <c r="G2" s="5" t="s">
        <v>4</v>
      </c>
    </row>
    <row r="3" spans="2:7" ht="22.05" customHeight="1">
      <c r="B3" s="285" t="s">
        <v>178</v>
      </c>
      <c r="C3" s="4">
        <v>10.1556196212769</v>
      </c>
      <c r="D3" s="4">
        <v>23</v>
      </c>
      <c r="E3" s="4">
        <f>C3/D3</f>
        <v>0.44154867918595198</v>
      </c>
      <c r="F3" s="4">
        <f>AVERAGE(E3:E10)</f>
        <v>0.394209327401153</v>
      </c>
      <c r="G3" s="5">
        <f>E3/$F$3</f>
        <v>1.12008683837312</v>
      </c>
    </row>
    <row r="4" spans="2:7" ht="22.05" customHeight="1">
      <c r="B4" s="278"/>
      <c r="C4" s="1">
        <v>9.5480089187622106</v>
      </c>
      <c r="D4" s="1">
        <v>25</v>
      </c>
      <c r="E4" s="1">
        <f t="shared" ref="E4:E50" si="0">C4/D4</f>
        <v>0.38192035675048802</v>
      </c>
      <c r="G4" s="12">
        <f t="shared" ref="G4:G50" si="1">E4/$F$3</f>
        <v>0.96882628137776305</v>
      </c>
    </row>
    <row r="5" spans="2:7" ht="22.05" customHeight="1">
      <c r="B5" s="278"/>
      <c r="C5" s="1">
        <v>13.048189163208001</v>
      </c>
      <c r="D5" s="1">
        <v>27</v>
      </c>
      <c r="E5" s="1">
        <f t="shared" si="0"/>
        <v>0.48326626530400002</v>
      </c>
      <c r="G5" s="12">
        <f t="shared" si="1"/>
        <v>1.2259128125911201</v>
      </c>
    </row>
    <row r="6" spans="2:7" ht="22.05" customHeight="1">
      <c r="B6" s="278"/>
      <c r="C6" s="1">
        <v>8.8789606094360405</v>
      </c>
      <c r="D6" s="1">
        <v>30</v>
      </c>
      <c r="E6" s="1">
        <f t="shared" si="0"/>
        <v>0.29596535364786802</v>
      </c>
      <c r="G6" s="12">
        <f t="shared" si="1"/>
        <v>0.75078221918044397</v>
      </c>
    </row>
    <row r="7" spans="2:7" ht="22.05" customHeight="1">
      <c r="B7" s="278"/>
      <c r="C7" s="1">
        <v>9.6410064697265607</v>
      </c>
      <c r="D7" s="1">
        <v>34</v>
      </c>
      <c r="E7" s="1">
        <f t="shared" si="0"/>
        <v>0.28355901381548698</v>
      </c>
      <c r="G7" s="12">
        <f t="shared" si="1"/>
        <v>0.71931076741604705</v>
      </c>
    </row>
    <row r="8" spans="2:7" ht="22.05" customHeight="1">
      <c r="B8" s="278"/>
      <c r="C8" s="1">
        <v>11.0192193984985</v>
      </c>
      <c r="D8" s="1">
        <v>28</v>
      </c>
      <c r="E8" s="1">
        <f t="shared" si="0"/>
        <v>0.39354354994637503</v>
      </c>
      <c r="G8" s="12">
        <f t="shared" si="1"/>
        <v>0.99831110679402901</v>
      </c>
    </row>
    <row r="9" spans="2:7" ht="22.05" customHeight="1">
      <c r="B9" s="278"/>
      <c r="C9" s="1">
        <v>13.6634616851807</v>
      </c>
      <c r="D9" s="1">
        <v>31</v>
      </c>
      <c r="E9" s="1">
        <f t="shared" si="0"/>
        <v>0.440756828554216</v>
      </c>
      <c r="G9" s="12">
        <f t="shared" si="1"/>
        <v>1.11807813239715</v>
      </c>
    </row>
    <row r="10" spans="2:7" ht="22.05" customHeight="1">
      <c r="B10" s="293"/>
      <c r="C10" s="14">
        <v>9.5285205841064506</v>
      </c>
      <c r="D10" s="14">
        <v>22</v>
      </c>
      <c r="E10" s="14">
        <f t="shared" si="0"/>
        <v>0.43311457200483899</v>
      </c>
      <c r="F10" s="14"/>
      <c r="G10" s="15">
        <f t="shared" si="1"/>
        <v>1.09869184187033</v>
      </c>
    </row>
    <row r="11" spans="2:7" ht="22.05" customHeight="1">
      <c r="B11" s="285" t="s">
        <v>179</v>
      </c>
      <c r="C11" s="4">
        <v>9.8319015502929705</v>
      </c>
      <c r="D11" s="4">
        <v>15</v>
      </c>
      <c r="E11" s="4">
        <f t="shared" si="0"/>
        <v>0.65546010335286498</v>
      </c>
      <c r="F11" s="4"/>
      <c r="G11" s="5">
        <f t="shared" si="1"/>
        <v>1.6627209398469101</v>
      </c>
    </row>
    <row r="12" spans="2:7" ht="22.05" customHeight="1">
      <c r="B12" s="278"/>
      <c r="C12" s="1">
        <v>14.1617622375488</v>
      </c>
      <c r="D12" s="1">
        <v>20</v>
      </c>
      <c r="E12" s="1">
        <f t="shared" si="0"/>
        <v>0.70808811187744003</v>
      </c>
      <c r="G12" s="12">
        <f t="shared" si="1"/>
        <v>1.7962236371867499</v>
      </c>
    </row>
    <row r="13" spans="2:7" ht="22.05" customHeight="1">
      <c r="B13" s="278"/>
      <c r="C13" s="1">
        <v>10.1354217529297</v>
      </c>
      <c r="D13" s="1">
        <v>18</v>
      </c>
      <c r="E13" s="1">
        <f t="shared" si="0"/>
        <v>0.56307898627387198</v>
      </c>
      <c r="G13" s="12">
        <f t="shared" si="1"/>
        <v>1.4283756043673601</v>
      </c>
    </row>
    <row r="14" spans="2:7" ht="22.05" customHeight="1">
      <c r="B14" s="278"/>
      <c r="C14" s="1">
        <v>19.067115783691399</v>
      </c>
      <c r="D14" s="1">
        <v>33</v>
      </c>
      <c r="E14" s="1">
        <f t="shared" si="0"/>
        <v>0.57779138738458802</v>
      </c>
      <c r="G14" s="12">
        <f t="shared" si="1"/>
        <v>1.4656968955902401</v>
      </c>
    </row>
    <row r="15" spans="2:7" ht="22.05" customHeight="1">
      <c r="B15" s="278"/>
      <c r="C15" s="1">
        <v>13.166144371032701</v>
      </c>
      <c r="D15" s="1">
        <v>22</v>
      </c>
      <c r="E15" s="1">
        <f t="shared" si="0"/>
        <v>0.59846110777421402</v>
      </c>
      <c r="G15" s="12">
        <f t="shared" si="1"/>
        <v>1.51813025764662</v>
      </c>
    </row>
    <row r="16" spans="2:7" ht="22.05" customHeight="1">
      <c r="B16" s="278"/>
      <c r="C16" s="1">
        <v>16.484622001647899</v>
      </c>
      <c r="D16" s="1">
        <v>24</v>
      </c>
      <c r="E16" s="1">
        <f t="shared" si="0"/>
        <v>0.686859250068662</v>
      </c>
      <c r="G16" s="12">
        <f t="shared" si="1"/>
        <v>1.7423718880444099</v>
      </c>
    </row>
    <row r="17" spans="2:7" ht="22.05" customHeight="1">
      <c r="B17" s="278"/>
      <c r="C17" s="1">
        <v>12.574826240539601</v>
      </c>
      <c r="D17" s="1">
        <v>17</v>
      </c>
      <c r="E17" s="1">
        <f t="shared" si="0"/>
        <v>0.73969566120821195</v>
      </c>
      <c r="G17" s="12">
        <f t="shared" si="1"/>
        <v>1.8764032451608801</v>
      </c>
    </row>
    <row r="18" spans="2:7" ht="22.05" customHeight="1">
      <c r="B18" s="293"/>
      <c r="C18" s="14">
        <v>14.311826705932599</v>
      </c>
      <c r="D18" s="14">
        <v>20</v>
      </c>
      <c r="E18" s="14">
        <f t="shared" si="0"/>
        <v>0.71559133529662999</v>
      </c>
      <c r="F18" s="14"/>
      <c r="G18" s="15">
        <f t="shared" si="1"/>
        <v>1.8152572391277599</v>
      </c>
    </row>
    <row r="19" spans="2:7" ht="22.05" customHeight="1">
      <c r="B19" s="285" t="s">
        <v>180</v>
      </c>
      <c r="C19" s="4">
        <v>7.2995319366455096</v>
      </c>
      <c r="D19" s="4">
        <v>18</v>
      </c>
      <c r="E19" s="4">
        <f t="shared" si="0"/>
        <v>0.405529552035862</v>
      </c>
      <c r="F19" s="4"/>
      <c r="G19" s="5">
        <f t="shared" si="1"/>
        <v>1.02871627799712</v>
      </c>
    </row>
    <row r="20" spans="2:7" ht="22.05" customHeight="1">
      <c r="B20" s="278"/>
      <c r="C20" s="1">
        <v>4.4070081710815403</v>
      </c>
      <c r="D20" s="1">
        <v>14</v>
      </c>
      <c r="E20" s="1">
        <f t="shared" si="0"/>
        <v>0.314786297934396</v>
      </c>
      <c r="G20" s="12">
        <f t="shared" si="1"/>
        <v>0.79852574775346297</v>
      </c>
    </row>
    <row r="21" spans="2:7" ht="22.05" customHeight="1">
      <c r="B21" s="278"/>
      <c r="C21" s="1">
        <v>6.98388671875</v>
      </c>
      <c r="D21" s="1">
        <v>23</v>
      </c>
      <c r="E21" s="1">
        <f t="shared" si="0"/>
        <v>0.30364724864130399</v>
      </c>
      <c r="G21" s="12">
        <f t="shared" si="1"/>
        <v>0.77026906147329299</v>
      </c>
    </row>
    <row r="22" spans="2:7" ht="22.05" customHeight="1">
      <c r="B22" s="278"/>
      <c r="C22" s="1">
        <v>5.4011030197143599</v>
      </c>
      <c r="D22" s="1">
        <v>26</v>
      </c>
      <c r="E22" s="1">
        <f t="shared" si="0"/>
        <v>0.20773473152747499</v>
      </c>
      <c r="G22" s="12">
        <f t="shared" si="1"/>
        <v>0.52696554111740102</v>
      </c>
    </row>
    <row r="23" spans="2:7" ht="22.05" customHeight="1">
      <c r="B23" s="278"/>
      <c r="C23" s="1">
        <v>7.1026659011840803</v>
      </c>
      <c r="D23" s="1">
        <v>28</v>
      </c>
      <c r="E23" s="1">
        <f t="shared" si="0"/>
        <v>0.25366663932800299</v>
      </c>
      <c r="G23" s="12">
        <f t="shared" si="1"/>
        <v>0.64348208349181901</v>
      </c>
    </row>
    <row r="24" spans="2:7" ht="22.05" customHeight="1">
      <c r="B24" s="278"/>
      <c r="C24" s="1">
        <v>7.79785060882568</v>
      </c>
      <c r="D24" s="1">
        <v>31</v>
      </c>
      <c r="E24" s="1">
        <f t="shared" si="0"/>
        <v>0.25154356802663502</v>
      </c>
      <c r="G24" s="12">
        <f t="shared" si="1"/>
        <v>0.63809643897811796</v>
      </c>
    </row>
    <row r="25" spans="2:7" ht="22.05" customHeight="1">
      <c r="B25" s="278"/>
      <c r="C25" s="1">
        <v>8.7552356719971005</v>
      </c>
      <c r="D25" s="1">
        <v>30</v>
      </c>
      <c r="E25" s="1">
        <f t="shared" si="0"/>
        <v>0.29184118906656997</v>
      </c>
      <c r="G25" s="12">
        <f t="shared" si="1"/>
        <v>0.74032035464647505</v>
      </c>
    </row>
    <row r="26" spans="2:7" ht="22.05" customHeight="1">
      <c r="B26" s="293"/>
      <c r="C26" s="14">
        <v>6.6600704193115199</v>
      </c>
      <c r="D26" s="14">
        <v>18</v>
      </c>
      <c r="E26" s="14">
        <f t="shared" si="0"/>
        <v>0.37000391218397299</v>
      </c>
      <c r="F26" s="14"/>
      <c r="G26" s="15">
        <f t="shared" si="1"/>
        <v>0.93859755836637504</v>
      </c>
    </row>
    <row r="27" spans="2:7" ht="22.05" customHeight="1">
      <c r="B27" s="299" t="s">
        <v>181</v>
      </c>
      <c r="C27" s="4">
        <v>8.8309602737426793</v>
      </c>
      <c r="D27" s="4">
        <v>21</v>
      </c>
      <c r="E27" s="4">
        <f t="shared" si="0"/>
        <v>0.42052191779727</v>
      </c>
      <c r="F27" s="4"/>
      <c r="G27" s="5">
        <f t="shared" si="1"/>
        <v>1.06674776208261</v>
      </c>
    </row>
    <row r="28" spans="2:7" ht="22.05" customHeight="1">
      <c r="B28" s="292"/>
      <c r="C28" s="1">
        <v>7.0020084381103498</v>
      </c>
      <c r="D28" s="1">
        <v>14</v>
      </c>
      <c r="E28" s="1">
        <f t="shared" si="0"/>
        <v>0.50014345986502495</v>
      </c>
      <c r="G28" s="12">
        <f t="shared" si="1"/>
        <v>1.2687255858765401</v>
      </c>
    </row>
    <row r="29" spans="2:7" ht="22.05" customHeight="1">
      <c r="B29" s="292"/>
      <c r="C29" s="1">
        <v>8.4269218444824201</v>
      </c>
      <c r="D29" s="1">
        <v>19</v>
      </c>
      <c r="E29" s="1">
        <f t="shared" si="0"/>
        <v>0.44352220234118001</v>
      </c>
      <c r="G29" s="12">
        <f t="shared" si="1"/>
        <v>1.1250931206146899</v>
      </c>
    </row>
    <row r="30" spans="2:7" ht="22.05" customHeight="1">
      <c r="B30" s="292"/>
      <c r="C30" s="1">
        <v>8.2850131988525408</v>
      </c>
      <c r="D30" s="1">
        <v>18</v>
      </c>
      <c r="E30" s="1">
        <f t="shared" si="0"/>
        <v>0.460278511047363</v>
      </c>
      <c r="G30" s="12">
        <f t="shared" si="1"/>
        <v>1.1675992399311701</v>
      </c>
    </row>
    <row r="31" spans="2:7" ht="22.05" customHeight="1">
      <c r="B31" s="292"/>
      <c r="C31" s="1">
        <v>8.1947526931762695</v>
      </c>
      <c r="D31" s="1">
        <v>17</v>
      </c>
      <c r="E31" s="1">
        <f t="shared" si="0"/>
        <v>0.48204427606919198</v>
      </c>
      <c r="G31" s="12">
        <f t="shared" si="1"/>
        <v>1.22281296398311</v>
      </c>
    </row>
    <row r="32" spans="2:7" ht="22.05" customHeight="1">
      <c r="B32" s="292"/>
      <c r="C32" s="1">
        <v>7.8826055526733398</v>
      </c>
      <c r="D32" s="1">
        <v>13</v>
      </c>
      <c r="E32" s="1">
        <f t="shared" si="0"/>
        <v>0.60635427328256497</v>
      </c>
      <c r="G32" s="12">
        <f t="shared" si="1"/>
        <v>1.53815303478482</v>
      </c>
    </row>
    <row r="33" spans="2:7" ht="22.05" customHeight="1">
      <c r="B33" s="292"/>
      <c r="C33" s="1">
        <v>8.53875827789307</v>
      </c>
      <c r="D33" s="1">
        <v>16</v>
      </c>
      <c r="E33" s="1">
        <f t="shared" si="0"/>
        <v>0.53367239236831698</v>
      </c>
      <c r="G33" s="12">
        <f t="shared" si="1"/>
        <v>1.35377921138138</v>
      </c>
    </row>
    <row r="34" spans="2:7" ht="22.05" customHeight="1">
      <c r="B34" s="300"/>
      <c r="C34" s="14">
        <v>15.446016311645501</v>
      </c>
      <c r="D34" s="14">
        <v>30</v>
      </c>
      <c r="E34" s="14">
        <f t="shared" si="0"/>
        <v>0.51486721038818295</v>
      </c>
      <c r="F34" s="14"/>
      <c r="G34" s="15">
        <f t="shared" si="1"/>
        <v>1.3060756674188201</v>
      </c>
    </row>
    <row r="35" spans="2:7" ht="22.05" customHeight="1">
      <c r="B35" s="299" t="s">
        <v>182</v>
      </c>
      <c r="C35" s="4">
        <v>6.6947383880615199</v>
      </c>
      <c r="D35" s="4">
        <v>27</v>
      </c>
      <c r="E35" s="4">
        <f t="shared" si="0"/>
        <v>0.247953273631908</v>
      </c>
      <c r="F35" s="4"/>
      <c r="G35" s="5">
        <f t="shared" si="1"/>
        <v>0.62898885540469995</v>
      </c>
    </row>
    <row r="36" spans="2:7" ht="22.05" customHeight="1">
      <c r="B36" s="292"/>
      <c r="C36" s="1">
        <v>6.4623117446899396</v>
      </c>
      <c r="D36" s="1">
        <v>25</v>
      </c>
      <c r="E36" s="1">
        <f t="shared" si="0"/>
        <v>0.25849246978759799</v>
      </c>
      <c r="G36" s="12">
        <f t="shared" si="1"/>
        <v>0.65572388023318395</v>
      </c>
    </row>
    <row r="37" spans="2:7" ht="22.05" customHeight="1">
      <c r="B37" s="292"/>
      <c r="C37" s="1">
        <v>3.30075931549072</v>
      </c>
      <c r="D37" s="1">
        <v>18</v>
      </c>
      <c r="E37" s="1">
        <f t="shared" si="0"/>
        <v>0.183375517527262</v>
      </c>
      <c r="G37" s="12">
        <f t="shared" si="1"/>
        <v>0.46517295452184099</v>
      </c>
    </row>
    <row r="38" spans="2:7" ht="22.05" customHeight="1">
      <c r="B38" s="292"/>
      <c r="C38" s="1">
        <v>4.3463850021362296</v>
      </c>
      <c r="D38" s="1">
        <v>19</v>
      </c>
      <c r="E38" s="1">
        <f t="shared" si="0"/>
        <v>0.22875710537559099</v>
      </c>
      <c r="G38" s="12">
        <f t="shared" si="1"/>
        <v>0.58029348743137299</v>
      </c>
    </row>
    <row r="39" spans="2:7" ht="22.05" customHeight="1">
      <c r="B39" s="292"/>
      <c r="C39" s="1">
        <v>5.9610652923584002</v>
      </c>
      <c r="D39" s="1">
        <v>19</v>
      </c>
      <c r="E39" s="1">
        <f t="shared" si="0"/>
        <v>0.313740278545179</v>
      </c>
      <c r="G39" s="12">
        <f t="shared" si="1"/>
        <v>0.79587228595916004</v>
      </c>
    </row>
    <row r="40" spans="2:7" ht="22.05" customHeight="1">
      <c r="B40" s="292"/>
      <c r="C40" s="1">
        <v>4.9583978652954102</v>
      </c>
      <c r="D40" s="1">
        <v>18</v>
      </c>
      <c r="E40" s="1">
        <f t="shared" si="0"/>
        <v>0.27546654807196702</v>
      </c>
      <c r="G40" s="12">
        <f t="shared" si="1"/>
        <v>0.69878242072047303</v>
      </c>
    </row>
    <row r="41" spans="2:7" ht="22.05" customHeight="1">
      <c r="B41" s="292"/>
      <c r="C41" s="1">
        <v>11.1604089736938</v>
      </c>
      <c r="D41" s="1">
        <v>31</v>
      </c>
      <c r="E41" s="1">
        <f t="shared" si="0"/>
        <v>0.36001319269979998</v>
      </c>
      <c r="G41" s="12">
        <f t="shared" si="1"/>
        <v>0.91325386710965695</v>
      </c>
    </row>
    <row r="42" spans="2:7" ht="22.05" customHeight="1">
      <c r="B42" s="300"/>
      <c r="C42" s="14">
        <v>6.46376609802246</v>
      </c>
      <c r="D42" s="14">
        <v>18</v>
      </c>
      <c r="E42" s="14">
        <f t="shared" si="0"/>
        <v>0.35909811655680302</v>
      </c>
      <c r="F42" s="14"/>
      <c r="G42" s="15">
        <f t="shared" si="1"/>
        <v>0.91093257210370304</v>
      </c>
    </row>
    <row r="43" spans="2:7" ht="22.05" customHeight="1">
      <c r="B43" s="278" t="s">
        <v>183</v>
      </c>
      <c r="C43" s="1">
        <v>5.4977951049804696</v>
      </c>
      <c r="D43" s="1">
        <v>26</v>
      </c>
      <c r="E43" s="1">
        <f t="shared" si="0"/>
        <v>0.211453657883864</v>
      </c>
      <c r="G43" s="12">
        <f t="shared" si="1"/>
        <v>0.53639942838969401</v>
      </c>
    </row>
    <row r="44" spans="2:7" ht="22.05" customHeight="1">
      <c r="B44" s="278"/>
      <c r="C44" s="1">
        <v>2.8510446548461901</v>
      </c>
      <c r="D44" s="1">
        <v>12</v>
      </c>
      <c r="E44" s="1">
        <f t="shared" si="0"/>
        <v>0.23758705457051599</v>
      </c>
      <c r="G44" s="12">
        <f t="shared" si="1"/>
        <v>0.60269262560787595</v>
      </c>
    </row>
    <row r="45" spans="2:7" ht="22.05" customHeight="1">
      <c r="B45" s="278"/>
      <c r="C45" s="1">
        <v>4.9258308410644496</v>
      </c>
      <c r="D45" s="1">
        <v>19</v>
      </c>
      <c r="E45" s="1">
        <f t="shared" si="0"/>
        <v>0.25925425479286601</v>
      </c>
      <c r="G45" s="12">
        <f t="shared" si="1"/>
        <v>0.65765631803289304</v>
      </c>
    </row>
    <row r="46" spans="2:7" ht="22.05" customHeight="1">
      <c r="B46" s="278"/>
      <c r="C46" s="1">
        <v>5.4584293365478498</v>
      </c>
      <c r="D46" s="1">
        <v>25</v>
      </c>
      <c r="E46" s="1">
        <f t="shared" si="0"/>
        <v>0.218337173461914</v>
      </c>
      <c r="G46" s="12">
        <f t="shared" si="1"/>
        <v>0.55386100298872698</v>
      </c>
    </row>
    <row r="47" spans="2:7" ht="22.05" customHeight="1">
      <c r="B47" s="278"/>
      <c r="C47" s="1">
        <v>7.2997350692748997</v>
      </c>
      <c r="D47" s="1">
        <v>21</v>
      </c>
      <c r="E47" s="1">
        <f t="shared" si="0"/>
        <v>0.34760643187023299</v>
      </c>
      <c r="G47" s="12">
        <f t="shared" si="1"/>
        <v>0.88178134739187397</v>
      </c>
    </row>
    <row r="48" spans="2:7" ht="22.05" customHeight="1">
      <c r="B48" s="278"/>
      <c r="C48" s="1">
        <v>5.9547472000122097</v>
      </c>
      <c r="D48" s="1">
        <v>21</v>
      </c>
      <c r="E48" s="1">
        <f t="shared" si="0"/>
        <v>0.28355939047677198</v>
      </c>
      <c r="G48" s="12">
        <f t="shared" si="1"/>
        <v>0.71931172290151701</v>
      </c>
    </row>
    <row r="49" spans="2:7" ht="22.05" customHeight="1">
      <c r="B49" s="278"/>
      <c r="C49" s="1">
        <v>6.4130840301514001</v>
      </c>
      <c r="D49" s="1">
        <v>18</v>
      </c>
      <c r="E49" s="1">
        <f t="shared" si="0"/>
        <v>0.35628244611952198</v>
      </c>
      <c r="G49" s="12">
        <f t="shared" si="1"/>
        <v>0.90378999519959102</v>
      </c>
    </row>
    <row r="50" spans="2:7" ht="22.05" customHeight="1">
      <c r="B50" s="293"/>
      <c r="C50" s="14">
        <v>7.6627588272095002</v>
      </c>
      <c r="D50" s="14">
        <v>20</v>
      </c>
      <c r="E50" s="14">
        <f t="shared" si="0"/>
        <v>0.38313794136047502</v>
      </c>
      <c r="F50" s="14"/>
      <c r="G50" s="15">
        <f t="shared" si="1"/>
        <v>0.97191495667120098</v>
      </c>
    </row>
  </sheetData>
  <mergeCells count="6">
    <mergeCell ref="B43:B50"/>
    <mergeCell ref="B3:B10"/>
    <mergeCell ref="B11:B18"/>
    <mergeCell ref="B19:B26"/>
    <mergeCell ref="B27:B34"/>
    <mergeCell ref="B35:B42"/>
  </mergeCells>
  <phoneticPr fontId="16" type="noConversion"/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P49"/>
  <sheetViews>
    <sheetView zoomScale="85" zoomScaleNormal="85" workbookViewId="0">
      <selection activeCell="O7" sqref="O7"/>
    </sheetView>
  </sheetViews>
  <sheetFormatPr defaultColWidth="9" defaultRowHeight="13.5"/>
  <cols>
    <col min="1" max="1" width="2.33203125" customWidth="1"/>
    <col min="2" max="2" width="14.73046875" style="2" customWidth="1"/>
    <col min="3" max="11" width="14.265625" style="1" customWidth="1"/>
    <col min="17" max="20" width="13.53125" customWidth="1"/>
  </cols>
  <sheetData>
    <row r="2" spans="2:11" ht="27" customHeight="1">
      <c r="B2" s="3"/>
      <c r="C2" s="286" t="s">
        <v>184</v>
      </c>
      <c r="D2" s="286"/>
      <c r="E2" s="286"/>
      <c r="F2" s="299" t="s">
        <v>185</v>
      </c>
      <c r="G2" s="319"/>
      <c r="H2" s="320"/>
      <c r="I2" s="286" t="s">
        <v>186</v>
      </c>
      <c r="J2" s="286"/>
      <c r="K2" s="312"/>
    </row>
    <row r="3" spans="2:11" ht="27" customHeight="1">
      <c r="B3" s="29" t="s">
        <v>152</v>
      </c>
      <c r="C3" s="9">
        <v>1638349.4545450001</v>
      </c>
      <c r="D3" s="9">
        <v>1580080.8780489999</v>
      </c>
      <c r="E3" s="9">
        <v>1333861.142857</v>
      </c>
      <c r="F3" s="43">
        <v>2290203.6363639999</v>
      </c>
      <c r="G3" s="9">
        <v>2358468.714286</v>
      </c>
      <c r="H3" s="10">
        <v>2379291.5714289998</v>
      </c>
      <c r="I3" s="9">
        <v>804345.63157900004</v>
      </c>
      <c r="J3" s="9">
        <v>851332.25</v>
      </c>
      <c r="K3" s="10">
        <v>1048086.181818</v>
      </c>
    </row>
    <row r="4" spans="2:11" ht="27" customHeight="1">
      <c r="B4" s="6" t="s">
        <v>154</v>
      </c>
      <c r="C4" s="7">
        <v>3282129</v>
      </c>
      <c r="D4" s="7">
        <v>2669615.36</v>
      </c>
      <c r="E4" s="7">
        <v>2035956.64</v>
      </c>
      <c r="F4" s="44">
        <v>1601538</v>
      </c>
      <c r="G4" s="7">
        <v>2178875</v>
      </c>
      <c r="H4" s="8">
        <v>2784318.6</v>
      </c>
      <c r="I4" s="7">
        <v>2306019.64</v>
      </c>
      <c r="J4" s="7">
        <v>2399593.04</v>
      </c>
      <c r="K4" s="8">
        <v>2851828.11</v>
      </c>
    </row>
    <row r="5" spans="2:11" ht="27" customHeight="1">
      <c r="B5" s="29" t="s">
        <v>187</v>
      </c>
      <c r="C5" s="9">
        <v>1793989.3333330001</v>
      </c>
      <c r="D5" s="9">
        <v>1713366.157895</v>
      </c>
      <c r="E5" s="9">
        <v>1902646.909091</v>
      </c>
      <c r="F5" s="43">
        <v>3553680.4444439998</v>
      </c>
      <c r="G5" s="9">
        <v>3237492</v>
      </c>
      <c r="H5" s="10">
        <v>3378348.7272729999</v>
      </c>
      <c r="I5" s="9">
        <v>1690428.0975609999</v>
      </c>
      <c r="J5" s="9">
        <v>1740528.8780489999</v>
      </c>
      <c r="K5" s="10">
        <v>1888837.3333330001</v>
      </c>
    </row>
    <row r="6" spans="2:11" ht="27" customHeight="1">
      <c r="B6" s="6" t="s">
        <v>162</v>
      </c>
      <c r="C6" s="9">
        <v>3522379.75</v>
      </c>
      <c r="D6" s="9">
        <v>2363176.0930229998</v>
      </c>
      <c r="E6" s="9">
        <v>2528389.9555560001</v>
      </c>
      <c r="F6" s="43">
        <v>2626023.181818</v>
      </c>
      <c r="G6" s="9">
        <v>2212501.3333330001</v>
      </c>
      <c r="H6" s="10">
        <v>3007732</v>
      </c>
      <c r="I6" s="9">
        <v>2468486.7555559999</v>
      </c>
      <c r="J6" s="9">
        <v>2930836.2553190002</v>
      </c>
      <c r="K6" s="10">
        <v>3256145</v>
      </c>
    </row>
    <row r="7" spans="2:11" ht="27" customHeight="1">
      <c r="B7" s="29" t="s">
        <v>188</v>
      </c>
      <c r="C7" s="9">
        <v>4802546</v>
      </c>
      <c r="D7" s="9">
        <v>4535522.9473679997</v>
      </c>
      <c r="E7" s="9">
        <v>4369213.7777779996</v>
      </c>
      <c r="F7" s="43">
        <v>8485638.9090909995</v>
      </c>
      <c r="G7" s="9">
        <v>9109130.1694920007</v>
      </c>
      <c r="H7" s="10">
        <v>8996732.4814810008</v>
      </c>
      <c r="I7" s="9">
        <v>3370611.3846149999</v>
      </c>
      <c r="J7" s="9">
        <v>3964588.5714289998</v>
      </c>
      <c r="K7" s="10">
        <v>3971516</v>
      </c>
    </row>
    <row r="8" spans="2:11" ht="27" customHeight="1">
      <c r="B8" s="6" t="s">
        <v>155</v>
      </c>
      <c r="C8" s="7">
        <v>28242951.379999999</v>
      </c>
      <c r="D8" s="7">
        <v>21683750.149999999</v>
      </c>
      <c r="E8" s="7">
        <v>18387788.120000001</v>
      </c>
      <c r="F8" s="44">
        <v>21914569.25</v>
      </c>
      <c r="G8" s="7">
        <v>18902691.289999999</v>
      </c>
      <c r="H8" s="8">
        <v>16241128.960000001</v>
      </c>
      <c r="I8" s="7">
        <v>18120574.239999998</v>
      </c>
      <c r="J8" s="7">
        <v>17067893.699999999</v>
      </c>
      <c r="K8" s="8">
        <v>21668435.600000001</v>
      </c>
    </row>
    <row r="9" spans="2:11" ht="27" customHeight="1">
      <c r="B9" s="6" t="s">
        <v>189</v>
      </c>
      <c r="C9" s="7">
        <v>2613944.8648649999</v>
      </c>
      <c r="D9" s="7">
        <v>2283120.1081079999</v>
      </c>
      <c r="E9" s="7">
        <v>2826832.4324320001</v>
      </c>
      <c r="F9" s="44">
        <v>4912451.5405409997</v>
      </c>
      <c r="G9" s="7">
        <v>4896395.1351349996</v>
      </c>
      <c r="H9" s="8">
        <v>5193953.9729730003</v>
      </c>
      <c r="I9" s="7">
        <v>2857144.2162159998</v>
      </c>
      <c r="J9" s="7">
        <v>2731929.8378380002</v>
      </c>
      <c r="K9" s="8">
        <v>2620023.6756759998</v>
      </c>
    </row>
    <row r="10" spans="2:11" ht="27" customHeight="1">
      <c r="B10" s="6" t="s">
        <v>163</v>
      </c>
      <c r="C10" s="7">
        <v>2602440</v>
      </c>
      <c r="D10" s="7">
        <v>2436624</v>
      </c>
      <c r="E10" s="7">
        <v>2289272</v>
      </c>
      <c r="F10" s="44">
        <v>2391021.33</v>
      </c>
      <c r="G10" s="7">
        <v>2327656</v>
      </c>
      <c r="H10" s="8">
        <v>2728346.67</v>
      </c>
      <c r="I10" s="7">
        <v>2733528</v>
      </c>
      <c r="J10" s="7">
        <v>2703758.67</v>
      </c>
      <c r="K10" s="8">
        <v>2913773.33</v>
      </c>
    </row>
    <row r="11" spans="2:11" ht="27" customHeight="1">
      <c r="B11" s="6"/>
      <c r="F11" s="17"/>
      <c r="H11" s="12"/>
      <c r="K11" s="12"/>
    </row>
    <row r="12" spans="2:11" ht="27" customHeight="1">
      <c r="B12" s="29" t="s">
        <v>190</v>
      </c>
      <c r="C12" s="1">
        <f>C3/C4</f>
        <v>0.49917277917626002</v>
      </c>
      <c r="D12" s="1">
        <f t="shared" ref="D12:K12" si="0">D3/D4</f>
        <v>0.59187585662115805</v>
      </c>
      <c r="E12" s="1">
        <f t="shared" si="0"/>
        <v>0.65515203843290104</v>
      </c>
      <c r="F12" s="17">
        <f t="shared" si="0"/>
        <v>1.4300026826487999</v>
      </c>
      <c r="G12" s="1">
        <f t="shared" si="0"/>
        <v>1.08242497356939</v>
      </c>
      <c r="H12" s="12">
        <f t="shared" si="0"/>
        <v>0.85453280074665305</v>
      </c>
      <c r="I12" s="1">
        <f t="shared" si="0"/>
        <v>0.348802593710347</v>
      </c>
      <c r="J12" s="1">
        <f t="shared" si="0"/>
        <v>0.354781930022601</v>
      </c>
      <c r="K12" s="12">
        <f t="shared" si="0"/>
        <v>0.367513798655277</v>
      </c>
    </row>
    <row r="13" spans="2:11" ht="27" customHeight="1">
      <c r="B13" s="29" t="s">
        <v>191</v>
      </c>
      <c r="C13" s="1">
        <f>C5/C6</f>
        <v>0.50931173259583995</v>
      </c>
      <c r="D13" s="1">
        <f t="shared" ref="D13:K13" si="1">D5/D6</f>
        <v>0.72502686657736304</v>
      </c>
      <c r="E13" s="1">
        <f t="shared" si="1"/>
        <v>0.75251323669833303</v>
      </c>
      <c r="F13" s="17">
        <f t="shared" si="1"/>
        <v>1.3532555497030201</v>
      </c>
      <c r="G13" s="1">
        <f t="shared" si="1"/>
        <v>1.4632723385178299</v>
      </c>
      <c r="H13" s="12">
        <f t="shared" si="1"/>
        <v>1.1232213266584301</v>
      </c>
      <c r="I13" s="1">
        <f t="shared" si="1"/>
        <v>0.68480338967030396</v>
      </c>
      <c r="J13" s="1">
        <f t="shared" si="1"/>
        <v>0.59386766315935202</v>
      </c>
      <c r="K13" s="12">
        <f t="shared" si="1"/>
        <v>0.580083913134397</v>
      </c>
    </row>
    <row r="14" spans="2:11" ht="27" customHeight="1">
      <c r="B14" s="29" t="s">
        <v>192</v>
      </c>
      <c r="C14" s="1">
        <f>C7/C8</f>
        <v>0.170044055785221</v>
      </c>
      <c r="D14" s="1">
        <f t="shared" ref="D14:K14" si="2">D7/D8</f>
        <v>0.209166906830828</v>
      </c>
      <c r="E14" s="1">
        <f t="shared" si="2"/>
        <v>0.237614973006226</v>
      </c>
      <c r="F14" s="17">
        <f t="shared" si="2"/>
        <v>0.38721449699911398</v>
      </c>
      <c r="G14" s="1">
        <f t="shared" si="2"/>
        <v>0.48189593903546202</v>
      </c>
      <c r="H14" s="12">
        <f t="shared" si="2"/>
        <v>0.55394748133820604</v>
      </c>
      <c r="I14" s="1">
        <f t="shared" si="2"/>
        <v>0.18601018598928201</v>
      </c>
      <c r="J14" s="1">
        <f t="shared" si="2"/>
        <v>0.23228341124652099</v>
      </c>
      <c r="K14" s="12">
        <f t="shared" si="2"/>
        <v>0.18328577444695601</v>
      </c>
    </row>
    <row r="15" spans="2:11" ht="27" customHeight="1">
      <c r="B15" s="6" t="s">
        <v>193</v>
      </c>
      <c r="C15" s="1">
        <f>C9/C10</f>
        <v>1.0044207992749099</v>
      </c>
      <c r="D15" s="1">
        <f t="shared" ref="D15:K15" si="3">D9/D10</f>
        <v>0.93700140362567197</v>
      </c>
      <c r="E15" s="1">
        <f t="shared" si="3"/>
        <v>1.2348171962230801</v>
      </c>
      <c r="F15" s="17">
        <f t="shared" si="3"/>
        <v>2.05454107786692</v>
      </c>
      <c r="G15" s="1">
        <f t="shared" si="3"/>
        <v>2.1035733523918498</v>
      </c>
      <c r="H15" s="12">
        <f t="shared" si="3"/>
        <v>1.9037001529475699</v>
      </c>
      <c r="I15" s="1">
        <f t="shared" si="3"/>
        <v>1.0452222242523199</v>
      </c>
      <c r="J15" s="1">
        <f t="shared" si="3"/>
        <v>1.0104192612123899</v>
      </c>
      <c r="K15" s="12">
        <f t="shared" si="3"/>
        <v>0.89918582502640998</v>
      </c>
    </row>
    <row r="16" spans="2:11" ht="27" customHeight="1">
      <c r="B16" s="6"/>
      <c r="F16" s="17"/>
      <c r="H16" s="12"/>
      <c r="K16" s="12"/>
    </row>
    <row r="17" spans="2:11" ht="27" customHeight="1">
      <c r="B17" s="6" t="s">
        <v>3</v>
      </c>
      <c r="C17" s="1">
        <f>AVERAGE(C12:E12)</f>
        <v>0.58206689141010604</v>
      </c>
      <c r="F17" s="17"/>
      <c r="H17" s="12"/>
      <c r="K17" s="12"/>
    </row>
    <row r="18" spans="2:11" ht="27" customHeight="1">
      <c r="B18" s="6"/>
      <c r="C18" s="1">
        <f>AVERAGE(C13:E13)</f>
        <v>0.66228394529051204</v>
      </c>
      <c r="F18" s="17"/>
      <c r="H18" s="12"/>
      <c r="K18" s="12"/>
    </row>
    <row r="19" spans="2:11" ht="27" customHeight="1">
      <c r="B19" s="6"/>
      <c r="C19" s="1">
        <f>AVERAGE(C14:E14)</f>
        <v>0.205608645207425</v>
      </c>
      <c r="F19" s="17"/>
      <c r="H19" s="12"/>
      <c r="K19" s="12"/>
    </row>
    <row r="20" spans="2:11" ht="27" customHeight="1">
      <c r="B20" s="6"/>
      <c r="C20" s="1">
        <f>AVERAGE(C15:E15)</f>
        <v>1.0587464663745501</v>
      </c>
      <c r="F20" s="17"/>
      <c r="H20" s="12"/>
      <c r="K20" s="12"/>
    </row>
    <row r="21" spans="2:11" ht="27" customHeight="1">
      <c r="B21" s="6"/>
      <c r="F21" s="17"/>
      <c r="H21" s="12"/>
      <c r="K21" s="12"/>
    </row>
    <row r="22" spans="2:11" ht="27" customHeight="1">
      <c r="B22" s="6" t="s">
        <v>4</v>
      </c>
      <c r="C22" s="287" t="s">
        <v>184</v>
      </c>
      <c r="D22" s="287"/>
      <c r="E22" s="287"/>
      <c r="F22" s="292" t="s">
        <v>185</v>
      </c>
      <c r="G22" s="301"/>
      <c r="H22" s="321"/>
      <c r="I22" s="287" t="s">
        <v>186</v>
      </c>
      <c r="J22" s="287"/>
      <c r="K22" s="318"/>
    </row>
    <row r="23" spans="2:11" ht="27" customHeight="1">
      <c r="B23" s="29" t="s">
        <v>152</v>
      </c>
      <c r="C23" s="1">
        <f>C12/$C17</f>
        <v>0.85758662198939395</v>
      </c>
      <c r="D23" s="1">
        <f t="shared" ref="D23:K23" si="4">D12/$C17</f>
        <v>1.01685195525773</v>
      </c>
      <c r="E23" s="1">
        <f t="shared" si="4"/>
        <v>1.1255614227528701</v>
      </c>
      <c r="F23" s="17">
        <f t="shared" si="4"/>
        <v>2.4567669176037499</v>
      </c>
      <c r="G23" s="1">
        <f t="shared" si="4"/>
        <v>1.8596229910055899</v>
      </c>
      <c r="H23" s="12">
        <f t="shared" si="4"/>
        <v>1.46810068285532</v>
      </c>
      <c r="I23" s="1">
        <f t="shared" si="4"/>
        <v>0.59924829750296005</v>
      </c>
      <c r="J23" s="1">
        <f t="shared" si="4"/>
        <v>0.60952089056828396</v>
      </c>
      <c r="K23" s="12">
        <f t="shared" si="4"/>
        <v>0.63139443950324003</v>
      </c>
    </row>
    <row r="24" spans="2:11" ht="27" customHeight="1">
      <c r="B24" s="29" t="s">
        <v>187</v>
      </c>
      <c r="C24" s="1">
        <f>C13/$C18</f>
        <v>0.76902322065564999</v>
      </c>
      <c r="D24" s="1">
        <f t="shared" ref="D24:K24" si="5">D13/$C18</f>
        <v>1.0947371920050499</v>
      </c>
      <c r="E24" s="1">
        <f t="shared" si="5"/>
        <v>1.1362395873393001</v>
      </c>
      <c r="F24" s="17">
        <f t="shared" si="5"/>
        <v>2.0433162532868199</v>
      </c>
      <c r="G24" s="1">
        <f t="shared" si="5"/>
        <v>2.2094335049537799</v>
      </c>
      <c r="H24" s="12">
        <f t="shared" si="5"/>
        <v>1.6959815116244801</v>
      </c>
      <c r="I24" s="1">
        <f t="shared" si="5"/>
        <v>1.0340027031304699</v>
      </c>
      <c r="J24" s="1">
        <f t="shared" si="5"/>
        <v>0.896696450793248</v>
      </c>
      <c r="K24" s="12">
        <f t="shared" si="5"/>
        <v>0.87588400301617197</v>
      </c>
    </row>
    <row r="25" spans="2:11" ht="27" customHeight="1">
      <c r="B25" s="29" t="s">
        <v>188</v>
      </c>
      <c r="C25" s="1">
        <f>C14/$C19</f>
        <v>0.82702775271766804</v>
      </c>
      <c r="D25" s="1">
        <f t="shared" ref="D25:K25" si="6">D14/$C19</f>
        <v>1.0173059922641501</v>
      </c>
      <c r="E25" s="1">
        <f t="shared" si="6"/>
        <v>1.15566625501818</v>
      </c>
      <c r="F25" s="17">
        <f t="shared" si="6"/>
        <v>1.88325980460831</v>
      </c>
      <c r="G25" s="1">
        <f t="shared" si="6"/>
        <v>2.34375329183902</v>
      </c>
      <c r="H25" s="12">
        <f t="shared" si="6"/>
        <v>2.6941838013638302</v>
      </c>
      <c r="I25" s="1">
        <f t="shared" si="6"/>
        <v>0.90468076282312504</v>
      </c>
      <c r="J25" s="1">
        <f t="shared" si="6"/>
        <v>1.12973562474567</v>
      </c>
      <c r="K25" s="12">
        <f t="shared" si="6"/>
        <v>0.89143029108553096</v>
      </c>
    </row>
    <row r="26" spans="2:11" ht="27" customHeight="1">
      <c r="B26" s="30" t="s">
        <v>189</v>
      </c>
      <c r="C26" s="14">
        <f>C15/$C20</f>
        <v>0.94868869098976105</v>
      </c>
      <c r="D26" s="14">
        <f t="shared" ref="D26:K26" si="7">D15/$C20</f>
        <v>0.88501018268729503</v>
      </c>
      <c r="E26" s="14">
        <f t="shared" si="7"/>
        <v>1.1663011263229399</v>
      </c>
      <c r="F26" s="18">
        <f t="shared" si="7"/>
        <v>1.9405411428689301</v>
      </c>
      <c r="G26" s="14">
        <f t="shared" si="7"/>
        <v>1.98685277278429</v>
      </c>
      <c r="H26" s="15">
        <f t="shared" si="7"/>
        <v>1.7980699000265601</v>
      </c>
      <c r="I26" s="14">
        <f t="shared" si="7"/>
        <v>0.98722617496090104</v>
      </c>
      <c r="J26" s="14">
        <f t="shared" si="7"/>
        <v>0.95435431739607302</v>
      </c>
      <c r="K26" s="15">
        <f t="shared" si="7"/>
        <v>0.84929286999698395</v>
      </c>
    </row>
    <row r="27" spans="2:11" ht="18" customHeight="1"/>
    <row r="28" spans="2:11" ht="18" customHeight="1"/>
    <row r="29" spans="2:11" ht="18" customHeight="1"/>
    <row r="30" spans="2:11" ht="18" customHeight="1"/>
    <row r="31" spans="2:11" ht="18" customHeight="1"/>
    <row r="32" spans="2:11" ht="18" customHeight="1"/>
    <row r="33" spans="3:16" ht="18" customHeight="1"/>
    <row r="34" spans="3:16" ht="18" customHeight="1"/>
    <row r="35" spans="3:16" ht="18" customHeight="1"/>
    <row r="36" spans="3:16" ht="18" customHeight="1"/>
    <row r="37" spans="3:16" ht="18" customHeight="1"/>
    <row r="38" spans="3:16" ht="18" customHeight="1"/>
    <row r="39" spans="3:16" ht="18" customHeight="1">
      <c r="L39" s="1"/>
      <c r="M39" s="1"/>
      <c r="N39" s="1"/>
      <c r="O39" s="1"/>
      <c r="P39" s="1"/>
    </row>
    <row r="40" spans="3:16" ht="18" customHeight="1">
      <c r="L40" s="1"/>
      <c r="M40" s="1"/>
      <c r="N40" s="1"/>
      <c r="O40" s="1"/>
      <c r="P40" s="1"/>
    </row>
    <row r="41" spans="3:16" ht="18" customHeight="1">
      <c r="L41" s="1"/>
      <c r="M41" s="1"/>
      <c r="N41" s="1"/>
      <c r="O41" s="1"/>
      <c r="P41" s="1"/>
    </row>
    <row r="42" spans="3:16" ht="18" customHeight="1">
      <c r="C42"/>
      <c r="L42" s="1"/>
      <c r="M42" s="1"/>
      <c r="N42" s="1"/>
      <c r="O42" s="1"/>
      <c r="P42" s="1"/>
    </row>
    <row r="43" spans="3:16" ht="18" customHeight="1">
      <c r="C43"/>
      <c r="L43" s="1"/>
      <c r="M43" s="1"/>
    </row>
    <row r="44" spans="3:16" ht="18" customHeight="1">
      <c r="L44" s="1"/>
      <c r="M44" s="1"/>
    </row>
    <row r="45" spans="3:16" ht="18" customHeight="1">
      <c r="C45"/>
      <c r="L45" s="1"/>
      <c r="M45" s="1"/>
    </row>
    <row r="46" spans="3:16" ht="18" customHeight="1">
      <c r="C46"/>
      <c r="L46" s="1"/>
      <c r="M46" s="1"/>
    </row>
    <row r="47" spans="3:16" ht="18" customHeight="1">
      <c r="L47" s="1"/>
      <c r="M47" s="1"/>
    </row>
    <row r="48" spans="3:16" ht="18" customHeight="1">
      <c r="C48"/>
    </row>
    <row r="49" spans="3:11" ht="18" customHeight="1">
      <c r="C49"/>
      <c r="D49"/>
      <c r="E49"/>
      <c r="F49"/>
      <c r="G49"/>
      <c r="H49"/>
      <c r="I49"/>
      <c r="J49"/>
      <c r="K49"/>
    </row>
  </sheetData>
  <mergeCells count="6">
    <mergeCell ref="C2:E2"/>
    <mergeCell ref="F2:H2"/>
    <mergeCell ref="I2:K2"/>
    <mergeCell ref="C22:E22"/>
    <mergeCell ref="F22:H22"/>
    <mergeCell ref="I22:K22"/>
  </mergeCells>
  <phoneticPr fontId="16" type="noConversion"/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F30"/>
  <sheetViews>
    <sheetView zoomScale="115" zoomScaleNormal="115" workbookViewId="0">
      <selection activeCell="G57" sqref="G57"/>
    </sheetView>
  </sheetViews>
  <sheetFormatPr defaultColWidth="9" defaultRowHeight="13.5"/>
  <cols>
    <col min="1" max="1" width="2.265625" customWidth="1"/>
    <col min="2" max="2" width="13.86328125" customWidth="1"/>
    <col min="3" max="3" width="11.86328125" customWidth="1"/>
    <col min="4" max="4" width="18" customWidth="1"/>
    <col min="5" max="5" width="16.9296875" customWidth="1"/>
    <col min="6" max="6" width="22.59765625" customWidth="1"/>
  </cols>
  <sheetData>
    <row r="2" spans="2:6" ht="32" customHeight="1">
      <c r="B2" s="16" t="s">
        <v>8</v>
      </c>
      <c r="C2" s="4" t="s">
        <v>194</v>
      </c>
      <c r="D2" s="41" t="s">
        <v>27</v>
      </c>
      <c r="E2" s="41" t="s">
        <v>28</v>
      </c>
      <c r="F2" s="42" t="s">
        <v>29</v>
      </c>
    </row>
    <row r="3" spans="2:6" ht="22.05" customHeight="1">
      <c r="B3" s="17" t="s">
        <v>195</v>
      </c>
      <c r="C3" s="1">
        <v>103189</v>
      </c>
      <c r="D3" s="1">
        <v>27.79</v>
      </c>
      <c r="E3" s="1">
        <v>1.375</v>
      </c>
      <c r="F3" s="12">
        <f>E3/D3*100</f>
        <v>4.94782295789852</v>
      </c>
    </row>
    <row r="4" spans="2:6" ht="22.05" customHeight="1">
      <c r="B4" s="17"/>
      <c r="C4" s="1">
        <v>103852</v>
      </c>
      <c r="D4" s="1">
        <v>25.67</v>
      </c>
      <c r="E4" s="1">
        <v>1.161</v>
      </c>
      <c r="F4" s="12">
        <f t="shared" ref="F4:F30" si="0">E4/D4*100</f>
        <v>4.5227892481495902</v>
      </c>
    </row>
    <row r="5" spans="2:6" ht="22.05" customHeight="1">
      <c r="B5" s="17"/>
      <c r="C5" s="1">
        <v>103853</v>
      </c>
      <c r="D5" s="1">
        <v>31.3</v>
      </c>
      <c r="E5" s="1">
        <v>1.345</v>
      </c>
      <c r="F5" s="12">
        <f t="shared" si="0"/>
        <v>4.2971246006389796</v>
      </c>
    </row>
    <row r="6" spans="2:6" ht="22.05" customHeight="1">
      <c r="B6" s="17"/>
      <c r="C6" s="1">
        <v>103854</v>
      </c>
      <c r="D6" s="1">
        <v>28.26</v>
      </c>
      <c r="E6" s="1">
        <v>1.2662</v>
      </c>
      <c r="F6" s="12">
        <f t="shared" si="0"/>
        <v>4.4805378627034704</v>
      </c>
    </row>
    <row r="7" spans="2:6" ht="22.05" customHeight="1">
      <c r="B7" s="17"/>
      <c r="C7" s="1">
        <v>103996</v>
      </c>
      <c r="D7" s="1">
        <v>28.53</v>
      </c>
      <c r="E7" s="1">
        <v>1.4059999999999999</v>
      </c>
      <c r="F7" s="12">
        <f t="shared" si="0"/>
        <v>4.9281458114265702</v>
      </c>
    </row>
    <row r="8" spans="2:6" ht="22.05" customHeight="1">
      <c r="B8" s="17"/>
      <c r="C8" s="1">
        <v>103857</v>
      </c>
      <c r="D8" s="1">
        <v>30.02</v>
      </c>
      <c r="E8" s="1">
        <v>1.008</v>
      </c>
      <c r="F8" s="12">
        <f t="shared" si="0"/>
        <v>3.3577614923384398</v>
      </c>
    </row>
    <row r="9" spans="2:6" ht="22.05" customHeight="1">
      <c r="B9" s="17" t="s">
        <v>196</v>
      </c>
      <c r="C9" s="1">
        <v>103896</v>
      </c>
      <c r="D9" s="1">
        <v>28.34</v>
      </c>
      <c r="E9" s="1">
        <v>1.1679999999999999</v>
      </c>
      <c r="F9" s="12">
        <f t="shared" si="0"/>
        <v>4.1213832039520097</v>
      </c>
    </row>
    <row r="10" spans="2:6" ht="22.05" customHeight="1">
      <c r="B10" s="17"/>
      <c r="C10" s="1">
        <v>103897</v>
      </c>
      <c r="D10" s="1">
        <v>28.07</v>
      </c>
      <c r="E10" s="1">
        <v>1.139</v>
      </c>
      <c r="F10" s="12">
        <f t="shared" si="0"/>
        <v>4.0577128607053803</v>
      </c>
    </row>
    <row r="11" spans="2:6" ht="22.05" customHeight="1">
      <c r="B11" s="17"/>
      <c r="C11" s="1">
        <v>103154</v>
      </c>
      <c r="D11" s="1">
        <v>27.03</v>
      </c>
      <c r="E11" s="1">
        <v>1.129</v>
      </c>
      <c r="F11" s="12">
        <f t="shared" si="0"/>
        <v>4.1768405475397703</v>
      </c>
    </row>
    <row r="12" spans="2:6" ht="22.05" customHeight="1">
      <c r="B12" s="17"/>
      <c r="C12" s="1">
        <v>103899</v>
      </c>
      <c r="D12" s="1">
        <v>27.55</v>
      </c>
      <c r="E12" s="1">
        <v>1.1080000000000001</v>
      </c>
      <c r="F12" s="12">
        <f t="shared" si="0"/>
        <v>4.0217785843920204</v>
      </c>
    </row>
    <row r="13" spans="2:6" ht="22.05" customHeight="1">
      <c r="B13" s="17"/>
      <c r="C13" s="1">
        <v>101201</v>
      </c>
      <c r="D13" s="1">
        <v>30.17</v>
      </c>
      <c r="E13" s="1">
        <v>1.2869999999999999</v>
      </c>
      <c r="F13" s="12">
        <f t="shared" si="0"/>
        <v>4.2658269804441504</v>
      </c>
    </row>
    <row r="14" spans="2:6" ht="22.05" customHeight="1">
      <c r="B14" s="17"/>
      <c r="C14" s="1">
        <v>101202</v>
      </c>
      <c r="D14" s="1">
        <v>27.93</v>
      </c>
      <c r="E14" s="1">
        <v>1.08</v>
      </c>
      <c r="F14" s="12">
        <f t="shared" si="0"/>
        <v>3.8668098818474799</v>
      </c>
    </row>
    <row r="15" spans="2:6" ht="22.05" customHeight="1">
      <c r="B15" s="17" t="s">
        <v>197</v>
      </c>
      <c r="C15" s="1">
        <v>103868</v>
      </c>
      <c r="D15" s="1">
        <v>30.8</v>
      </c>
      <c r="E15" s="1">
        <v>2.8660000000000001</v>
      </c>
      <c r="F15" s="12">
        <f t="shared" si="0"/>
        <v>9.3051948051948106</v>
      </c>
    </row>
    <row r="16" spans="2:6" ht="22.05" customHeight="1">
      <c r="B16" s="17"/>
      <c r="C16" s="1">
        <v>103869</v>
      </c>
      <c r="D16" s="1">
        <v>33.86</v>
      </c>
      <c r="E16" s="1">
        <v>2.8759999999999999</v>
      </c>
      <c r="F16" s="12">
        <f t="shared" si="0"/>
        <v>8.4937979917306592</v>
      </c>
    </row>
    <row r="17" spans="2:6" ht="22.05" customHeight="1">
      <c r="B17" s="17"/>
      <c r="C17" s="1">
        <v>103872</v>
      </c>
      <c r="D17" s="1">
        <v>38.22</v>
      </c>
      <c r="E17" s="1">
        <v>3.3410000000000002</v>
      </c>
      <c r="F17" s="12">
        <f t="shared" si="0"/>
        <v>8.7414965986394595</v>
      </c>
    </row>
    <row r="18" spans="2:6" ht="22.05" customHeight="1">
      <c r="B18" s="17"/>
      <c r="C18" s="1">
        <v>103874</v>
      </c>
      <c r="D18" s="1">
        <v>36.78</v>
      </c>
      <c r="E18" s="1">
        <v>3.1190000000000002</v>
      </c>
      <c r="F18" s="12">
        <f t="shared" si="0"/>
        <v>8.4801522566612295</v>
      </c>
    </row>
    <row r="19" spans="2:6" ht="22.05" customHeight="1">
      <c r="B19" s="17"/>
      <c r="C19" s="1">
        <v>103155</v>
      </c>
      <c r="D19" s="1">
        <v>37.340000000000003</v>
      </c>
      <c r="E19" s="1">
        <v>3.1240000000000001</v>
      </c>
      <c r="F19" s="12">
        <f t="shared" si="0"/>
        <v>8.3663631494375998</v>
      </c>
    </row>
    <row r="20" spans="2:6" ht="22.05" customHeight="1">
      <c r="B20" s="17"/>
      <c r="C20" s="1">
        <v>103878</v>
      </c>
      <c r="D20" s="1">
        <v>41.78</v>
      </c>
      <c r="E20" s="1">
        <v>3.7759999999999998</v>
      </c>
      <c r="F20" s="12">
        <f t="shared" si="0"/>
        <v>9.0378171373863108</v>
      </c>
    </row>
    <row r="21" spans="2:6" ht="22.05" customHeight="1">
      <c r="B21" s="17"/>
      <c r="C21" s="1">
        <v>103879</v>
      </c>
      <c r="D21" s="1">
        <v>37.35</v>
      </c>
      <c r="E21" s="1">
        <v>3.3820000000000001</v>
      </c>
      <c r="F21" s="12">
        <f t="shared" si="0"/>
        <v>9.05488621151272</v>
      </c>
    </row>
    <row r="22" spans="2:6" ht="22.05" customHeight="1">
      <c r="B22" s="17"/>
      <c r="C22" s="1">
        <v>103880</v>
      </c>
      <c r="D22" s="1">
        <v>41.7</v>
      </c>
      <c r="E22" s="1">
        <v>3.79</v>
      </c>
      <c r="F22" s="12">
        <f t="shared" si="0"/>
        <v>9.0887290167865693</v>
      </c>
    </row>
    <row r="23" spans="2:6" ht="22.05" customHeight="1">
      <c r="B23" s="17" t="s">
        <v>198</v>
      </c>
      <c r="C23" s="1">
        <v>101210</v>
      </c>
      <c r="D23" s="1">
        <v>35.74</v>
      </c>
      <c r="E23" s="1">
        <v>2.3639999999999999</v>
      </c>
      <c r="F23" s="12">
        <f t="shared" si="0"/>
        <v>6.6144376049244498</v>
      </c>
    </row>
    <row r="24" spans="2:6" ht="22.05" customHeight="1">
      <c r="B24" s="17"/>
      <c r="C24" s="1">
        <v>101211</v>
      </c>
      <c r="D24" s="1">
        <v>38.229999999999997</v>
      </c>
      <c r="E24" s="1">
        <v>2.4350000000000001</v>
      </c>
      <c r="F24" s="12">
        <f t="shared" si="0"/>
        <v>6.3693434475542796</v>
      </c>
    </row>
    <row r="25" spans="2:6" ht="22.05" customHeight="1">
      <c r="B25" s="17"/>
      <c r="C25" s="1">
        <v>101212</v>
      </c>
      <c r="D25" s="1">
        <v>34.4</v>
      </c>
      <c r="E25" s="1">
        <v>2.58</v>
      </c>
      <c r="F25" s="12">
        <f t="shared" si="0"/>
        <v>7.5</v>
      </c>
    </row>
    <row r="26" spans="2:6" ht="22.05" customHeight="1">
      <c r="B26" s="17"/>
      <c r="C26" s="1">
        <v>101216</v>
      </c>
      <c r="D26" s="1">
        <v>31.26</v>
      </c>
      <c r="E26" s="1">
        <v>2.036</v>
      </c>
      <c r="F26" s="12">
        <f t="shared" si="0"/>
        <v>6.5131158029430596</v>
      </c>
    </row>
    <row r="27" spans="2:6" ht="22.05" customHeight="1">
      <c r="B27" s="17"/>
      <c r="C27" s="1">
        <v>101218</v>
      </c>
      <c r="D27" s="1">
        <v>33.090000000000003</v>
      </c>
      <c r="E27" s="1">
        <v>2.3359999999999999</v>
      </c>
      <c r="F27" s="12">
        <f t="shared" si="0"/>
        <v>7.05953460259897</v>
      </c>
    </row>
    <row r="28" spans="2:6" ht="22.05" customHeight="1">
      <c r="B28" s="17"/>
      <c r="C28" s="1">
        <v>101219</v>
      </c>
      <c r="D28" s="1">
        <v>31.38</v>
      </c>
      <c r="E28" s="1">
        <v>2.056</v>
      </c>
      <c r="F28" s="12">
        <f t="shared" si="0"/>
        <v>6.5519439133205903</v>
      </c>
    </row>
    <row r="29" spans="2:6" ht="22.05" customHeight="1">
      <c r="B29" s="17"/>
      <c r="C29" s="1">
        <v>101221</v>
      </c>
      <c r="D29" s="1">
        <v>32.69</v>
      </c>
      <c r="E29" s="1">
        <v>2.09</v>
      </c>
      <c r="F29" s="12">
        <f t="shared" si="0"/>
        <v>6.3933924747629201</v>
      </c>
    </row>
    <row r="30" spans="2:6" ht="22.05" customHeight="1">
      <c r="B30" s="18"/>
      <c r="C30" s="14">
        <v>101222</v>
      </c>
      <c r="D30" s="14">
        <v>34.79</v>
      </c>
      <c r="E30" s="14">
        <v>2.4350000000000001</v>
      </c>
      <c r="F30" s="15">
        <f t="shared" si="0"/>
        <v>6.99913768324231</v>
      </c>
    </row>
  </sheetData>
  <phoneticPr fontId="16" type="noConversion"/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87"/>
  <sheetViews>
    <sheetView workbookViewId="0">
      <selection activeCell="K11" sqref="K11"/>
    </sheetView>
  </sheetViews>
  <sheetFormatPr defaultColWidth="9" defaultRowHeight="13.5"/>
  <cols>
    <col min="1" max="1" width="2.46484375" customWidth="1"/>
    <col min="2" max="9" width="14.3984375" customWidth="1"/>
  </cols>
  <sheetData>
    <row r="2" spans="2:9" ht="30" customHeight="1">
      <c r="B2" s="296" t="s">
        <v>36</v>
      </c>
      <c r="C2" s="297"/>
      <c r="D2" s="297"/>
      <c r="E2" s="297"/>
      <c r="F2" s="297"/>
      <c r="G2" s="297"/>
      <c r="H2" s="298"/>
      <c r="I2" s="40"/>
    </row>
    <row r="3" spans="2:9" ht="30" customHeight="1">
      <c r="B3" s="31"/>
      <c r="C3" s="287" t="s">
        <v>37</v>
      </c>
      <c r="D3" s="287"/>
      <c r="E3" s="287"/>
      <c r="F3" s="287"/>
      <c r="G3" s="32"/>
      <c r="H3" s="33"/>
      <c r="I3" s="40"/>
    </row>
    <row r="4" spans="2:9" s="1" customFormat="1" ht="21" customHeight="1">
      <c r="B4" s="17"/>
      <c r="C4" s="1">
        <v>1</v>
      </c>
      <c r="D4" s="1">
        <v>2</v>
      </c>
      <c r="E4" s="1">
        <v>3</v>
      </c>
      <c r="F4" s="1">
        <v>4</v>
      </c>
      <c r="G4" s="1" t="s">
        <v>3</v>
      </c>
      <c r="H4" s="12" t="s">
        <v>38</v>
      </c>
    </row>
    <row r="5" spans="2:9" s="1" customFormat="1" ht="21" customHeight="1">
      <c r="B5" s="17" t="s">
        <v>199</v>
      </c>
      <c r="C5" s="1">
        <v>6.13E-2</v>
      </c>
      <c r="D5" s="1">
        <v>3.5000000000000001E-3</v>
      </c>
      <c r="E5" s="1">
        <v>8.3999999999999995E-3</v>
      </c>
      <c r="F5" s="1">
        <v>1.72E-2</v>
      </c>
      <c r="G5" s="1">
        <f>AVERAGE(C5:F5)</f>
        <v>2.2599999999999999E-2</v>
      </c>
      <c r="H5" s="12">
        <f>G5*100</f>
        <v>2.2599999999999998</v>
      </c>
    </row>
    <row r="6" spans="2:9" s="1" customFormat="1" ht="21" customHeight="1">
      <c r="B6" s="17"/>
      <c r="C6" s="1">
        <v>1.89E-2</v>
      </c>
      <c r="D6" s="1">
        <v>2.0899999999999998E-2</v>
      </c>
      <c r="E6" s="1">
        <v>2.0799999999999999E-2</v>
      </c>
      <c r="F6" s="1">
        <v>9.4000000000000004E-3</v>
      </c>
      <c r="G6" s="1">
        <f t="shared" ref="G6:G15" si="0">AVERAGE(C6:F6)</f>
        <v>1.7500000000000002E-2</v>
      </c>
      <c r="H6" s="12">
        <f t="shared" ref="H6:H15" si="1">G6*100</f>
        <v>1.75</v>
      </c>
    </row>
    <row r="7" spans="2:9" s="1" customFormat="1" ht="21" customHeight="1">
      <c r="B7" s="17"/>
      <c r="C7" s="1">
        <v>6.9699999999999998E-2</v>
      </c>
      <c r="D7" s="1">
        <v>7.4800000000000005E-2</v>
      </c>
      <c r="E7" s="1">
        <v>2.9100000000000001E-2</v>
      </c>
      <c r="F7" s="1">
        <v>5.04E-2</v>
      </c>
      <c r="G7" s="1">
        <f t="shared" si="0"/>
        <v>5.6000000000000001E-2</v>
      </c>
      <c r="H7" s="12">
        <f t="shared" si="1"/>
        <v>5.6</v>
      </c>
    </row>
    <row r="8" spans="2:9" s="1" customFormat="1" ht="21" customHeight="1">
      <c r="B8" s="17"/>
      <c r="C8" s="1">
        <v>2.52E-2</v>
      </c>
      <c r="D8" s="1">
        <v>8.8999999999999999E-3</v>
      </c>
      <c r="E8" s="1">
        <v>2.8E-3</v>
      </c>
      <c r="F8" s="1">
        <v>1.04E-2</v>
      </c>
      <c r="G8" s="1">
        <f t="shared" si="0"/>
        <v>1.1825E-2</v>
      </c>
      <c r="H8" s="12">
        <f t="shared" si="1"/>
        <v>1.1825000000000001</v>
      </c>
    </row>
    <row r="9" spans="2:9" s="1" customFormat="1" ht="21" customHeight="1">
      <c r="B9" s="17"/>
      <c r="C9" s="1">
        <v>2.41E-2</v>
      </c>
      <c r="D9" s="1">
        <v>4.1999999999999997E-3</v>
      </c>
      <c r="E9" s="1">
        <v>1.2999999999999999E-3</v>
      </c>
      <c r="F9" s="1">
        <v>4.7000000000000002E-3</v>
      </c>
      <c r="G9" s="1">
        <f t="shared" si="0"/>
        <v>8.5749999999999993E-3</v>
      </c>
      <c r="H9" s="12">
        <f t="shared" si="1"/>
        <v>0.85750000000000004</v>
      </c>
    </row>
    <row r="10" spans="2:9" s="1" customFormat="1" ht="21" customHeight="1">
      <c r="B10" s="17"/>
      <c r="H10" s="12"/>
    </row>
    <row r="11" spans="2:9" s="1" customFormat="1" ht="21" customHeight="1">
      <c r="B11" s="17" t="s">
        <v>200</v>
      </c>
      <c r="C11" s="1">
        <v>0.1135</v>
      </c>
      <c r="D11" s="1">
        <v>1.8599999999999998E-2</v>
      </c>
      <c r="E11" s="1">
        <v>3.1199999999999999E-2</v>
      </c>
      <c r="F11" s="1">
        <v>5.74E-2</v>
      </c>
      <c r="G11" s="1">
        <f t="shared" si="0"/>
        <v>5.5175000000000002E-2</v>
      </c>
      <c r="H11" s="12">
        <f t="shared" si="1"/>
        <v>5.5175000000000001</v>
      </c>
    </row>
    <row r="12" spans="2:9" s="1" customFormat="1" ht="21" customHeight="1">
      <c r="B12" s="17"/>
      <c r="C12" s="1">
        <v>2.6700000000000002E-2</v>
      </c>
      <c r="D12" s="1">
        <v>7.8899999999999998E-2</v>
      </c>
      <c r="E12" s="1">
        <v>1.9900000000000001E-2</v>
      </c>
      <c r="F12" s="1">
        <v>1.37E-2</v>
      </c>
      <c r="G12" s="1">
        <f t="shared" si="0"/>
        <v>3.4799999999999998E-2</v>
      </c>
      <c r="H12" s="12">
        <f t="shared" si="1"/>
        <v>3.48</v>
      </c>
    </row>
    <row r="13" spans="2:9" s="1" customFormat="1" ht="21" customHeight="1">
      <c r="B13" s="17"/>
      <c r="C13" s="1">
        <v>6.1100000000000002E-2</v>
      </c>
      <c r="D13" s="1">
        <v>5.62E-2</v>
      </c>
      <c r="E13" s="1">
        <v>2.01E-2</v>
      </c>
      <c r="F13" s="1">
        <v>4.3700000000000003E-2</v>
      </c>
      <c r="G13" s="1">
        <f t="shared" si="0"/>
        <v>4.5275000000000003E-2</v>
      </c>
      <c r="H13" s="12">
        <f t="shared" si="1"/>
        <v>4.5274999999999999</v>
      </c>
    </row>
    <row r="14" spans="2:9" s="1" customFormat="1" ht="21" customHeight="1">
      <c r="B14" s="17"/>
      <c r="C14" s="1">
        <v>2.01E-2</v>
      </c>
      <c r="D14" s="1">
        <v>1.6899999999999998E-2</v>
      </c>
      <c r="E14" s="1">
        <v>3.2599999999999997E-2</v>
      </c>
      <c r="F14" s="1">
        <v>2.2700000000000001E-2</v>
      </c>
      <c r="G14" s="1">
        <f t="shared" si="0"/>
        <v>2.3074999999999998E-2</v>
      </c>
      <c r="H14" s="12">
        <f t="shared" si="1"/>
        <v>2.3075000000000001</v>
      </c>
    </row>
    <row r="15" spans="2:9" s="1" customFormat="1" ht="21" customHeight="1">
      <c r="B15" s="17"/>
      <c r="C15" s="1">
        <v>9.3600000000000003E-2</v>
      </c>
      <c r="D15" s="1">
        <v>3.5099999999999999E-2</v>
      </c>
      <c r="E15" s="1">
        <v>9.3100000000000002E-2</v>
      </c>
      <c r="F15" s="1">
        <v>3.8399999999999997E-2</v>
      </c>
      <c r="G15" s="1">
        <f t="shared" si="0"/>
        <v>6.5049999999999997E-2</v>
      </c>
      <c r="H15" s="12">
        <f t="shared" si="1"/>
        <v>6.5049999999999999</v>
      </c>
    </row>
    <row r="16" spans="2:9" s="1" customFormat="1" ht="21" customHeight="1">
      <c r="B16" s="17"/>
      <c r="H16" s="12"/>
    </row>
    <row r="17" spans="2:8" s="1" customFormat="1" ht="21" customHeight="1">
      <c r="B17" s="17" t="s">
        <v>201</v>
      </c>
      <c r="C17" s="1">
        <v>0.33329999999999999</v>
      </c>
      <c r="D17" s="1">
        <v>0.33250000000000002</v>
      </c>
      <c r="E17" s="1">
        <v>0.27239999999999998</v>
      </c>
      <c r="F17" s="1">
        <v>0.34660000000000002</v>
      </c>
      <c r="G17" s="1">
        <f t="shared" ref="G17:G27" si="2">AVERAGE(C17:F17)</f>
        <v>0.32119999999999999</v>
      </c>
      <c r="H17" s="12">
        <f t="shared" ref="H17:H27" si="3">G17*100</f>
        <v>32.119999999999997</v>
      </c>
    </row>
    <row r="18" spans="2:8" s="1" customFormat="1" ht="21" customHeight="1">
      <c r="B18" s="17"/>
      <c r="C18" s="1">
        <v>0.38919999999999999</v>
      </c>
      <c r="D18" s="1">
        <v>0.30909999999999999</v>
      </c>
      <c r="E18" s="1">
        <v>0.3256</v>
      </c>
      <c r="F18" s="1">
        <v>0.2974</v>
      </c>
      <c r="G18" s="1">
        <f t="shared" si="2"/>
        <v>0.33032499999999998</v>
      </c>
      <c r="H18" s="12">
        <f t="shared" si="3"/>
        <v>33.032499999999999</v>
      </c>
    </row>
    <row r="19" spans="2:8" s="1" customFormat="1" ht="21" customHeight="1">
      <c r="B19" s="17"/>
      <c r="C19" s="1">
        <v>0.36709999999999998</v>
      </c>
      <c r="D19" s="1">
        <v>0.29349999999999998</v>
      </c>
      <c r="E19" s="1">
        <v>0.3493</v>
      </c>
      <c r="F19" s="1">
        <v>0.38690000000000002</v>
      </c>
      <c r="G19" s="1">
        <f t="shared" si="2"/>
        <v>0.34920000000000001</v>
      </c>
      <c r="H19" s="12">
        <f t="shared" si="3"/>
        <v>34.92</v>
      </c>
    </row>
    <row r="20" spans="2:8" s="1" customFormat="1" ht="21" customHeight="1">
      <c r="B20" s="17"/>
      <c r="C20" s="1">
        <v>0.40060000000000001</v>
      </c>
      <c r="D20" s="1">
        <v>0.42259999999999998</v>
      </c>
      <c r="E20" s="1">
        <v>0.36330000000000001</v>
      </c>
      <c r="F20" s="1">
        <v>0.37040000000000001</v>
      </c>
      <c r="G20" s="1">
        <f t="shared" si="2"/>
        <v>0.38922499999999999</v>
      </c>
      <c r="H20" s="12">
        <f t="shared" si="3"/>
        <v>38.922499999999999</v>
      </c>
    </row>
    <row r="21" spans="2:8" s="1" customFormat="1" ht="21" customHeight="1">
      <c r="B21" s="17"/>
      <c r="C21" s="1">
        <v>0.34539999999999998</v>
      </c>
      <c r="D21" s="1">
        <v>0.31850000000000001</v>
      </c>
      <c r="E21" s="1">
        <v>0.35589999999999999</v>
      </c>
      <c r="F21" s="1">
        <v>0.3211</v>
      </c>
      <c r="G21" s="1">
        <f t="shared" si="2"/>
        <v>0.335225</v>
      </c>
      <c r="H21" s="12">
        <f t="shared" si="3"/>
        <v>33.522500000000001</v>
      </c>
    </row>
    <row r="22" spans="2:8" s="1" customFormat="1" ht="21" customHeight="1">
      <c r="B22" s="17"/>
      <c r="H22" s="12"/>
    </row>
    <row r="23" spans="2:8" s="1" customFormat="1" ht="21" customHeight="1">
      <c r="B23" s="17" t="s">
        <v>202</v>
      </c>
      <c r="C23" s="1">
        <v>0.2079</v>
      </c>
      <c r="D23" s="1">
        <v>0.22120000000000001</v>
      </c>
      <c r="E23" s="1">
        <v>0.22589999999999999</v>
      </c>
      <c r="F23" s="1">
        <v>0.2666</v>
      </c>
      <c r="G23" s="1">
        <f t="shared" si="2"/>
        <v>0.23039999999999999</v>
      </c>
      <c r="H23" s="12">
        <f t="shared" si="3"/>
        <v>23.04</v>
      </c>
    </row>
    <row r="24" spans="2:8" s="1" customFormat="1" ht="21" customHeight="1">
      <c r="B24" s="17"/>
      <c r="C24" s="1">
        <v>0.17810000000000001</v>
      </c>
      <c r="D24" s="1">
        <v>0.13350000000000001</v>
      </c>
      <c r="E24" s="1">
        <v>0.21290000000000001</v>
      </c>
      <c r="F24" s="1">
        <v>0.21870000000000001</v>
      </c>
      <c r="G24" s="1">
        <f t="shared" si="2"/>
        <v>0.18579999999999999</v>
      </c>
      <c r="H24" s="12">
        <f t="shared" si="3"/>
        <v>18.579999999999998</v>
      </c>
    </row>
    <row r="25" spans="2:8" s="1" customFormat="1" ht="21" customHeight="1">
      <c r="B25" s="17"/>
      <c r="C25" s="1">
        <v>0.23649999999999999</v>
      </c>
      <c r="D25" s="1">
        <v>0.15679999999999999</v>
      </c>
      <c r="E25" s="1">
        <v>0.2172</v>
      </c>
      <c r="F25" s="1">
        <v>0.20069999999999999</v>
      </c>
      <c r="G25" s="1">
        <f t="shared" si="2"/>
        <v>0.20280000000000001</v>
      </c>
      <c r="H25" s="12">
        <f t="shared" si="3"/>
        <v>20.28</v>
      </c>
    </row>
    <row r="26" spans="2:8" s="1" customFormat="1" ht="21" customHeight="1">
      <c r="B26" s="17"/>
      <c r="C26" s="1">
        <v>0.13789999999999999</v>
      </c>
      <c r="D26" s="1">
        <v>0.18909999999999999</v>
      </c>
      <c r="E26" s="1">
        <v>0.1605</v>
      </c>
      <c r="F26" s="1">
        <v>0.12690000000000001</v>
      </c>
      <c r="G26" s="1">
        <f t="shared" si="2"/>
        <v>0.15359999999999999</v>
      </c>
      <c r="H26" s="12">
        <f t="shared" si="3"/>
        <v>15.36</v>
      </c>
    </row>
    <row r="27" spans="2:8" s="1" customFormat="1" ht="21" customHeight="1">
      <c r="B27" s="17"/>
      <c r="C27" s="1">
        <v>0.15260000000000001</v>
      </c>
      <c r="D27" s="1">
        <v>0.17319999999999999</v>
      </c>
      <c r="E27" s="1">
        <v>0.18959999999999999</v>
      </c>
      <c r="F27" s="1">
        <v>0.18260000000000001</v>
      </c>
      <c r="G27" s="1">
        <f t="shared" si="2"/>
        <v>0.17449999999999999</v>
      </c>
      <c r="H27" s="12">
        <f t="shared" si="3"/>
        <v>17.45</v>
      </c>
    </row>
    <row r="28" spans="2:8" s="1" customFormat="1" ht="21" customHeight="1">
      <c r="B28" s="18"/>
      <c r="C28" s="14"/>
      <c r="D28" s="14"/>
      <c r="E28" s="14"/>
      <c r="F28" s="14"/>
      <c r="G28" s="14"/>
      <c r="H28" s="15"/>
    </row>
    <row r="31" spans="2:8" ht="25.15">
      <c r="B31" s="296" t="s">
        <v>42</v>
      </c>
      <c r="C31" s="297"/>
      <c r="D31" s="297"/>
      <c r="E31" s="297"/>
      <c r="F31" s="297"/>
      <c r="G31" s="298"/>
    </row>
    <row r="32" spans="2:8" ht="25.15">
      <c r="B32" s="31"/>
      <c r="C32" s="287" t="s">
        <v>43</v>
      </c>
      <c r="D32" s="287"/>
      <c r="E32" s="287"/>
      <c r="F32" s="287"/>
      <c r="G32" s="33"/>
    </row>
    <row r="33" spans="2:7" ht="18" customHeight="1">
      <c r="B33" s="17"/>
      <c r="C33" s="1">
        <v>1</v>
      </c>
      <c r="D33" s="1">
        <v>2</v>
      </c>
      <c r="E33" s="1">
        <v>3</v>
      </c>
      <c r="F33" s="1">
        <v>4</v>
      </c>
      <c r="G33" s="12" t="s">
        <v>3</v>
      </c>
    </row>
    <row r="34" spans="2:7" ht="18" customHeight="1">
      <c r="B34" s="17" t="s">
        <v>203</v>
      </c>
      <c r="C34" s="1">
        <v>10</v>
      </c>
      <c r="D34" s="1">
        <v>8</v>
      </c>
      <c r="E34" s="1">
        <v>6</v>
      </c>
      <c r="F34" s="1">
        <v>2</v>
      </c>
      <c r="G34" s="12">
        <f>AVERAGE(C34:F34)</f>
        <v>6.5</v>
      </c>
    </row>
    <row r="35" spans="2:7" ht="18" customHeight="1">
      <c r="B35" s="17"/>
      <c r="C35" s="1">
        <v>4</v>
      </c>
      <c r="D35" s="1">
        <v>1</v>
      </c>
      <c r="E35" s="1">
        <v>5</v>
      </c>
      <c r="F35" s="1">
        <v>4</v>
      </c>
      <c r="G35" s="12">
        <f t="shared" ref="G35:G44" si="4">AVERAGE(C35:F35)</f>
        <v>3.5</v>
      </c>
    </row>
    <row r="36" spans="2:7" ht="18" customHeight="1">
      <c r="B36" s="17"/>
      <c r="C36" s="1">
        <v>6</v>
      </c>
      <c r="D36" s="1">
        <v>1</v>
      </c>
      <c r="E36" s="1">
        <v>2</v>
      </c>
      <c r="F36" s="1">
        <v>1</v>
      </c>
      <c r="G36" s="12">
        <f t="shared" si="4"/>
        <v>2.5</v>
      </c>
    </row>
    <row r="37" spans="2:7" ht="18" customHeight="1">
      <c r="B37" s="17"/>
      <c r="C37" s="1">
        <v>5</v>
      </c>
      <c r="D37" s="1">
        <v>8</v>
      </c>
      <c r="E37" s="1">
        <v>5</v>
      </c>
      <c r="F37" s="1">
        <v>1</v>
      </c>
      <c r="G37" s="12">
        <f t="shared" si="4"/>
        <v>4.75</v>
      </c>
    </row>
    <row r="38" spans="2:7" ht="18" customHeight="1">
      <c r="B38" s="17"/>
      <c r="C38" s="1">
        <v>5</v>
      </c>
      <c r="D38" s="1">
        <v>5</v>
      </c>
      <c r="E38" s="1">
        <v>6</v>
      </c>
      <c r="F38" s="1">
        <v>2</v>
      </c>
      <c r="G38" s="12">
        <f t="shared" si="4"/>
        <v>4.5</v>
      </c>
    </row>
    <row r="39" spans="2:7" ht="18" customHeight="1">
      <c r="B39" s="17"/>
      <c r="C39" s="1"/>
      <c r="D39" s="1"/>
      <c r="E39" s="1"/>
      <c r="F39" s="1"/>
      <c r="G39" s="12"/>
    </row>
    <row r="40" spans="2:7" ht="18" customHeight="1">
      <c r="B40" s="17" t="s">
        <v>196</v>
      </c>
      <c r="C40" s="1">
        <v>5</v>
      </c>
      <c r="D40" s="1">
        <v>6</v>
      </c>
      <c r="E40" s="1">
        <v>8</v>
      </c>
      <c r="F40" s="1">
        <v>6</v>
      </c>
      <c r="G40" s="12">
        <f t="shared" si="4"/>
        <v>6.25</v>
      </c>
    </row>
    <row r="41" spans="2:7" ht="18" customHeight="1">
      <c r="B41" s="17"/>
      <c r="C41" s="1">
        <v>8</v>
      </c>
      <c r="D41" s="1">
        <v>2</v>
      </c>
      <c r="E41" s="1">
        <v>2</v>
      </c>
      <c r="F41" s="1">
        <v>9</v>
      </c>
      <c r="G41" s="12">
        <f t="shared" si="4"/>
        <v>5.25</v>
      </c>
    </row>
    <row r="42" spans="2:7" ht="18" customHeight="1">
      <c r="B42" s="17"/>
      <c r="C42" s="1">
        <v>0</v>
      </c>
      <c r="D42" s="1">
        <v>3</v>
      </c>
      <c r="E42" s="1">
        <v>1</v>
      </c>
      <c r="F42" s="1">
        <v>0</v>
      </c>
      <c r="G42" s="12">
        <f t="shared" si="4"/>
        <v>1</v>
      </c>
    </row>
    <row r="43" spans="2:7" ht="18" customHeight="1">
      <c r="B43" s="17"/>
      <c r="C43" s="1">
        <v>4</v>
      </c>
      <c r="D43" s="1">
        <v>6</v>
      </c>
      <c r="E43" s="1">
        <v>5</v>
      </c>
      <c r="F43" s="1">
        <v>3</v>
      </c>
      <c r="G43" s="12">
        <f t="shared" si="4"/>
        <v>4.5</v>
      </c>
    </row>
    <row r="44" spans="2:7" ht="18" customHeight="1">
      <c r="B44" s="17"/>
      <c r="C44" s="1">
        <v>6</v>
      </c>
      <c r="D44" s="1">
        <v>3</v>
      </c>
      <c r="E44" s="1">
        <v>2</v>
      </c>
      <c r="F44" s="1">
        <v>3</v>
      </c>
      <c r="G44" s="12">
        <f t="shared" si="4"/>
        <v>3.5</v>
      </c>
    </row>
    <row r="45" spans="2:7" ht="18" customHeight="1">
      <c r="B45" s="34"/>
      <c r="C45" s="35"/>
      <c r="D45" s="35"/>
      <c r="E45" s="35"/>
      <c r="F45" s="35"/>
      <c r="G45" s="12"/>
    </row>
    <row r="46" spans="2:7" ht="18" customHeight="1">
      <c r="B46" s="17" t="s">
        <v>204</v>
      </c>
      <c r="C46" s="1">
        <v>20</v>
      </c>
      <c r="D46" s="1">
        <v>31</v>
      </c>
      <c r="E46" s="1">
        <v>24</v>
      </c>
      <c r="F46" s="1">
        <v>33</v>
      </c>
      <c r="G46" s="12">
        <f t="shared" ref="G46:G50" si="5">AVERAGE(C46:F46)</f>
        <v>27</v>
      </c>
    </row>
    <row r="47" spans="2:7" ht="18" customHeight="1">
      <c r="B47" s="17"/>
      <c r="C47" s="1">
        <v>23</v>
      </c>
      <c r="D47" s="1">
        <v>24</v>
      </c>
      <c r="E47" s="1">
        <v>28</v>
      </c>
      <c r="F47" s="1">
        <v>20</v>
      </c>
      <c r="G47" s="12">
        <f t="shared" si="5"/>
        <v>23.75</v>
      </c>
    </row>
    <row r="48" spans="2:7" ht="18" customHeight="1">
      <c r="B48" s="17"/>
      <c r="C48" s="1">
        <v>30</v>
      </c>
      <c r="D48" s="1">
        <v>25</v>
      </c>
      <c r="E48" s="1">
        <v>34</v>
      </c>
      <c r="F48" s="1">
        <v>24</v>
      </c>
      <c r="G48" s="12">
        <f t="shared" si="5"/>
        <v>28.25</v>
      </c>
    </row>
    <row r="49" spans="2:8" ht="18" customHeight="1">
      <c r="B49" s="17"/>
      <c r="C49" s="1">
        <v>24</v>
      </c>
      <c r="D49" s="1">
        <v>25</v>
      </c>
      <c r="E49" s="1">
        <v>28</v>
      </c>
      <c r="F49" s="1">
        <v>19</v>
      </c>
      <c r="G49" s="12">
        <f t="shared" si="5"/>
        <v>24</v>
      </c>
    </row>
    <row r="50" spans="2:8" ht="18" customHeight="1">
      <c r="B50" s="17"/>
      <c r="C50" s="1">
        <v>25</v>
      </c>
      <c r="D50" s="1">
        <v>18</v>
      </c>
      <c r="E50" s="1">
        <v>27</v>
      </c>
      <c r="F50" s="1">
        <v>29</v>
      </c>
      <c r="G50" s="12">
        <f t="shared" si="5"/>
        <v>24.75</v>
      </c>
    </row>
    <row r="51" spans="2:8" ht="18" customHeight="1">
      <c r="B51" s="17"/>
      <c r="C51" s="1"/>
      <c r="D51" s="1"/>
      <c r="E51" s="1"/>
      <c r="F51" s="1"/>
      <c r="G51" s="12"/>
    </row>
    <row r="52" spans="2:8" ht="18" customHeight="1">
      <c r="B52" s="17" t="s">
        <v>198</v>
      </c>
      <c r="C52" s="1">
        <v>22</v>
      </c>
      <c r="D52" s="1">
        <v>18</v>
      </c>
      <c r="E52" s="1">
        <v>14</v>
      </c>
      <c r="F52" s="1">
        <v>14</v>
      </c>
      <c r="G52" s="12">
        <f t="shared" ref="G52:G56" si="6">AVERAGE(C52:F52)</f>
        <v>17</v>
      </c>
    </row>
    <row r="53" spans="2:8" ht="18" customHeight="1">
      <c r="B53" s="17"/>
      <c r="C53" s="1">
        <v>14</v>
      </c>
      <c r="D53" s="1">
        <v>5</v>
      </c>
      <c r="E53" s="1">
        <v>6</v>
      </c>
      <c r="F53" s="1">
        <v>8</v>
      </c>
      <c r="G53" s="12">
        <f t="shared" si="6"/>
        <v>8.25</v>
      </c>
    </row>
    <row r="54" spans="2:8" ht="18" customHeight="1">
      <c r="B54" s="17"/>
      <c r="C54" s="1">
        <v>8</v>
      </c>
      <c r="D54" s="1">
        <v>3</v>
      </c>
      <c r="E54" s="1">
        <v>13</v>
      </c>
      <c r="F54" s="1">
        <v>13</v>
      </c>
      <c r="G54" s="12">
        <f t="shared" si="6"/>
        <v>9.25</v>
      </c>
    </row>
    <row r="55" spans="2:8" ht="18" customHeight="1">
      <c r="B55" s="17"/>
      <c r="C55" s="1">
        <v>16</v>
      </c>
      <c r="D55" s="1">
        <v>17</v>
      </c>
      <c r="E55" s="1">
        <v>17</v>
      </c>
      <c r="F55" s="1">
        <v>8</v>
      </c>
      <c r="G55" s="12">
        <f t="shared" si="6"/>
        <v>14.5</v>
      </c>
    </row>
    <row r="56" spans="2:8" ht="18" customHeight="1">
      <c r="B56" s="18"/>
      <c r="C56" s="14">
        <v>16</v>
      </c>
      <c r="D56" s="14">
        <v>16</v>
      </c>
      <c r="E56" s="14">
        <v>8</v>
      </c>
      <c r="F56" s="14">
        <v>12</v>
      </c>
      <c r="G56" s="15">
        <f t="shared" si="6"/>
        <v>13</v>
      </c>
    </row>
    <row r="59" spans="2:8">
      <c r="B59" s="35"/>
      <c r="C59" s="35"/>
      <c r="D59" s="35"/>
      <c r="E59" s="35"/>
      <c r="F59" s="35"/>
      <c r="G59" s="35"/>
      <c r="H59" s="35"/>
    </row>
    <row r="60" spans="2:8">
      <c r="B60" s="35"/>
      <c r="C60" s="35"/>
      <c r="D60" s="35"/>
      <c r="E60" s="35"/>
      <c r="F60" s="35"/>
      <c r="G60" s="35"/>
      <c r="H60" s="35"/>
    </row>
    <row r="61" spans="2:8" ht="25.15">
      <c r="B61" s="322" t="s">
        <v>45</v>
      </c>
      <c r="C61" s="323"/>
      <c r="D61" s="323"/>
      <c r="E61" s="323"/>
      <c r="F61" s="323"/>
      <c r="G61" s="324"/>
      <c r="H61" s="36"/>
    </row>
    <row r="62" spans="2:8" ht="25.15">
      <c r="B62" s="37"/>
      <c r="C62" s="287" t="s">
        <v>37</v>
      </c>
      <c r="D62" s="287"/>
      <c r="E62" s="287"/>
      <c r="F62" s="38"/>
      <c r="G62" s="39"/>
      <c r="H62" s="36"/>
    </row>
    <row r="63" spans="2:8" s="1" customFormat="1" ht="20" customHeight="1">
      <c r="B63" s="17"/>
      <c r="C63" s="1">
        <v>1</v>
      </c>
      <c r="D63" s="1">
        <v>2</v>
      </c>
      <c r="E63" s="1">
        <v>3</v>
      </c>
      <c r="F63" s="1" t="s">
        <v>58</v>
      </c>
      <c r="G63" s="12" t="s">
        <v>205</v>
      </c>
    </row>
    <row r="64" spans="2:8" s="1" customFormat="1" ht="20" customHeight="1">
      <c r="B64" s="17" t="s">
        <v>199</v>
      </c>
      <c r="C64" s="1">
        <v>3.1242000000000002E-3</v>
      </c>
      <c r="D64" s="1">
        <v>3.19579E-3</v>
      </c>
      <c r="E64" s="1">
        <v>3.442479E-3</v>
      </c>
      <c r="F64" s="1">
        <f t="shared" ref="F64:F68" si="7">AVERAGE(C64:E64)</f>
        <v>3.2541563333333299E-3</v>
      </c>
      <c r="G64" s="12">
        <f t="shared" ref="G64:G68" si="8">100*F64</f>
        <v>0.32541563333333301</v>
      </c>
    </row>
    <row r="65" spans="2:7" s="1" customFormat="1" ht="20" customHeight="1">
      <c r="B65" s="17"/>
      <c r="C65" s="1">
        <v>3.1075999999999999E-3</v>
      </c>
      <c r="D65" s="1">
        <v>2.6570000000000001E-3</v>
      </c>
      <c r="E65" s="1">
        <v>2.869E-3</v>
      </c>
      <c r="F65" s="1">
        <f t="shared" si="7"/>
        <v>2.87786666666667E-3</v>
      </c>
      <c r="G65" s="12">
        <f t="shared" si="8"/>
        <v>0.28778666666666702</v>
      </c>
    </row>
    <row r="66" spans="2:7" s="1" customFormat="1" ht="20" customHeight="1">
      <c r="B66" s="17"/>
      <c r="C66" s="1">
        <v>3.2911300000000002E-3</v>
      </c>
      <c r="D66" s="1">
        <v>3.372E-3</v>
      </c>
      <c r="E66" s="1">
        <v>3.5140000000000002E-3</v>
      </c>
      <c r="F66" s="1">
        <f t="shared" si="7"/>
        <v>3.3923766666666701E-3</v>
      </c>
      <c r="G66" s="12">
        <f t="shared" si="8"/>
        <v>0.33923766666666699</v>
      </c>
    </row>
    <row r="67" spans="2:7" s="1" customFormat="1" ht="20" customHeight="1">
      <c r="B67" s="17"/>
      <c r="C67" s="1">
        <v>3.1050000000000001E-3</v>
      </c>
      <c r="D67" s="1">
        <v>2.8530000000000001E-3</v>
      </c>
      <c r="E67" s="1">
        <v>2.7980000000000001E-3</v>
      </c>
      <c r="F67" s="1">
        <f t="shared" si="7"/>
        <v>2.9186666666666701E-3</v>
      </c>
      <c r="G67" s="12">
        <f t="shared" si="8"/>
        <v>0.291866666666667</v>
      </c>
    </row>
    <row r="68" spans="2:7" s="1" customFormat="1" ht="20" customHeight="1">
      <c r="B68" s="17"/>
      <c r="C68" s="1">
        <v>3.2762999999999998E-3</v>
      </c>
      <c r="D68" s="1">
        <v>3.0958000000000001E-3</v>
      </c>
      <c r="E68" s="1">
        <v>3.1296399999999999E-3</v>
      </c>
      <c r="F68" s="1">
        <f t="shared" si="7"/>
        <v>3.1672466666666701E-3</v>
      </c>
      <c r="G68" s="12">
        <f t="shared" si="8"/>
        <v>0.31672466666666699</v>
      </c>
    </row>
    <row r="69" spans="2:7" s="1" customFormat="1" ht="20" customHeight="1">
      <c r="B69" s="17"/>
      <c r="G69" s="12"/>
    </row>
    <row r="70" spans="2:7" s="1" customFormat="1" ht="20" customHeight="1">
      <c r="B70" s="17" t="s">
        <v>206</v>
      </c>
      <c r="C70" s="1">
        <v>3.2388E-3</v>
      </c>
      <c r="D70" s="1">
        <v>2.63409E-3</v>
      </c>
      <c r="E70" s="1">
        <v>2.8128900000000002E-3</v>
      </c>
      <c r="F70" s="1">
        <f t="shared" ref="F70:F86" si="9">AVERAGE(C70:E70)</f>
        <v>2.8952600000000002E-3</v>
      </c>
      <c r="G70" s="12">
        <f t="shared" ref="G70:G86" si="10">100*F70</f>
        <v>0.28952600000000001</v>
      </c>
    </row>
    <row r="71" spans="2:7" s="1" customFormat="1" ht="20" customHeight="1">
      <c r="B71" s="17"/>
      <c r="C71" s="1">
        <v>3.0056800000000002E-3</v>
      </c>
      <c r="D71" s="1">
        <v>3.2430380000000002E-3</v>
      </c>
      <c r="E71" s="1">
        <v>2.7146499999999999E-3</v>
      </c>
      <c r="F71" s="1">
        <f t="shared" si="9"/>
        <v>2.9877893333333299E-3</v>
      </c>
      <c r="G71" s="12">
        <f t="shared" si="10"/>
        <v>0.298778933333333</v>
      </c>
    </row>
    <row r="72" spans="2:7" s="1" customFormat="1" ht="20" customHeight="1">
      <c r="B72" s="17"/>
      <c r="C72" s="1">
        <v>3.3151999999999999E-3</v>
      </c>
      <c r="D72" s="1">
        <v>3.12576E-3</v>
      </c>
      <c r="E72" s="1">
        <v>3.2091194E-3</v>
      </c>
      <c r="F72" s="1">
        <f t="shared" si="9"/>
        <v>3.2166931333333301E-3</v>
      </c>
      <c r="G72" s="12">
        <f t="shared" si="10"/>
        <v>0.32166931333333298</v>
      </c>
    </row>
    <row r="73" spans="2:7" s="1" customFormat="1" ht="20" customHeight="1">
      <c r="B73" s="17"/>
      <c r="C73" s="1">
        <v>2.6131000000000001E-3</v>
      </c>
      <c r="D73" s="1">
        <v>2.9865999999999998E-3</v>
      </c>
      <c r="E73" s="1">
        <v>3.441918E-3</v>
      </c>
      <c r="F73" s="1">
        <f t="shared" si="9"/>
        <v>3.0138726666666701E-3</v>
      </c>
      <c r="G73" s="12">
        <f t="shared" si="10"/>
        <v>0.30138726666666699</v>
      </c>
    </row>
    <row r="74" spans="2:7" s="1" customFormat="1" ht="20" customHeight="1">
      <c r="B74" s="17"/>
      <c r="C74" s="1">
        <v>2.1020499999999998E-3</v>
      </c>
      <c r="D74" s="1">
        <v>2.2288199999999998E-3</v>
      </c>
      <c r="E74" s="1">
        <v>2.9127300000000001E-3</v>
      </c>
      <c r="F74" s="1">
        <f t="shared" si="9"/>
        <v>2.4145333333333301E-3</v>
      </c>
      <c r="G74" s="12">
        <f t="shared" si="10"/>
        <v>0.24145333333333299</v>
      </c>
    </row>
    <row r="75" spans="2:7" s="1" customFormat="1" ht="20" customHeight="1">
      <c r="B75" s="17"/>
      <c r="G75" s="12"/>
    </row>
    <row r="76" spans="2:7" s="1" customFormat="1" ht="20" customHeight="1">
      <c r="B76" s="17" t="s">
        <v>201</v>
      </c>
      <c r="C76" s="1">
        <v>1.3983199999999999E-2</v>
      </c>
      <c r="D76" s="1">
        <v>1.7085989999999999E-2</v>
      </c>
      <c r="E76" s="1">
        <v>1.5080369999999999E-2</v>
      </c>
      <c r="F76" s="1">
        <f t="shared" si="9"/>
        <v>1.5383186666666699E-2</v>
      </c>
      <c r="G76" s="12">
        <f t="shared" si="10"/>
        <v>1.5383186666666699</v>
      </c>
    </row>
    <row r="77" spans="2:7" s="1" customFormat="1" ht="20" customHeight="1">
      <c r="B77" s="17"/>
      <c r="C77" s="1">
        <v>1.2836E-2</v>
      </c>
      <c r="D77" s="1">
        <v>1.1821399999999999E-2</v>
      </c>
      <c r="E77" s="1">
        <v>1.21245E-2</v>
      </c>
      <c r="F77" s="1">
        <f t="shared" si="9"/>
        <v>1.22606333333333E-2</v>
      </c>
      <c r="G77" s="12">
        <f t="shared" si="10"/>
        <v>1.22606333333333</v>
      </c>
    </row>
    <row r="78" spans="2:7" s="1" customFormat="1" ht="20" customHeight="1">
      <c r="B78" s="17"/>
      <c r="C78" s="1">
        <v>1.3927E-2</v>
      </c>
      <c r="D78" s="1">
        <v>1.4992E-2</v>
      </c>
      <c r="E78" s="1">
        <v>1.177136E-2</v>
      </c>
      <c r="F78" s="1">
        <f t="shared" si="9"/>
        <v>1.35634533333333E-2</v>
      </c>
      <c r="G78" s="12">
        <f t="shared" si="10"/>
        <v>1.35634533333333</v>
      </c>
    </row>
    <row r="79" spans="2:7" s="1" customFormat="1" ht="20" customHeight="1">
      <c r="B79" s="17"/>
      <c r="C79" s="1">
        <v>1.166E-2</v>
      </c>
      <c r="D79" s="1">
        <v>1.1426E-2</v>
      </c>
      <c r="E79" s="1">
        <v>1.1975E-2</v>
      </c>
      <c r="F79" s="1">
        <f t="shared" si="9"/>
        <v>1.1686999999999999E-2</v>
      </c>
      <c r="G79" s="12">
        <f t="shared" si="10"/>
        <v>1.1687000000000001</v>
      </c>
    </row>
    <row r="80" spans="2:7" s="1" customFormat="1" ht="20" customHeight="1">
      <c r="B80" s="17"/>
      <c r="C80" s="1">
        <v>1.4904499999999999E-2</v>
      </c>
      <c r="D80" s="1">
        <v>1.2618000000000001E-2</v>
      </c>
      <c r="E80" s="1">
        <v>1.4398899999999999E-2</v>
      </c>
      <c r="F80" s="1">
        <f t="shared" si="9"/>
        <v>1.39738E-2</v>
      </c>
      <c r="G80" s="12">
        <f t="shared" si="10"/>
        <v>1.3973800000000001</v>
      </c>
    </row>
    <row r="81" spans="2:7" s="1" customFormat="1" ht="20" customHeight="1">
      <c r="B81" s="17"/>
      <c r="G81" s="12"/>
    </row>
    <row r="82" spans="2:7" s="1" customFormat="1" ht="20" customHeight="1">
      <c r="B82" s="17" t="s">
        <v>207</v>
      </c>
      <c r="C82" s="1">
        <v>8.4342700000000007E-3</v>
      </c>
      <c r="D82" s="1">
        <v>7.6011999999999998E-3</v>
      </c>
      <c r="E82" s="1">
        <v>7.1457999999999999E-3</v>
      </c>
      <c r="F82" s="1">
        <f t="shared" si="9"/>
        <v>7.7270899999999998E-3</v>
      </c>
      <c r="G82" s="12">
        <f t="shared" si="10"/>
        <v>0.77270899999999998</v>
      </c>
    </row>
    <row r="83" spans="2:7" s="1" customFormat="1" ht="20" customHeight="1">
      <c r="B83" s="17"/>
      <c r="C83" s="1">
        <v>6.9475919999999998E-3</v>
      </c>
      <c r="D83" s="1">
        <v>6.999E-3</v>
      </c>
      <c r="E83" s="1">
        <v>6.9129999999999999E-3</v>
      </c>
      <c r="F83" s="1">
        <f t="shared" si="9"/>
        <v>6.9531973333333301E-3</v>
      </c>
      <c r="G83" s="12">
        <f t="shared" si="10"/>
        <v>0.69531973333333297</v>
      </c>
    </row>
    <row r="84" spans="2:7" s="1" customFormat="1" ht="20" customHeight="1">
      <c r="B84" s="17"/>
      <c r="C84" s="1">
        <v>7.5449999999999996E-3</v>
      </c>
      <c r="D84" s="1">
        <v>6.1681000000000001E-3</v>
      </c>
      <c r="E84" s="1">
        <v>6.4460699999999999E-3</v>
      </c>
      <c r="F84" s="1">
        <f t="shared" si="9"/>
        <v>6.7197233333333301E-3</v>
      </c>
      <c r="G84" s="12">
        <f t="shared" si="10"/>
        <v>0.67197233333333295</v>
      </c>
    </row>
    <row r="85" spans="2:7" s="1" customFormat="1" ht="20" customHeight="1">
      <c r="B85" s="17"/>
      <c r="C85" s="1">
        <v>9.2680000000000002E-3</v>
      </c>
      <c r="D85" s="1">
        <v>8.3073920000000002E-3</v>
      </c>
      <c r="E85" s="1">
        <v>9.7359999999999999E-3</v>
      </c>
      <c r="F85" s="1">
        <f t="shared" si="9"/>
        <v>9.1037973333333404E-3</v>
      </c>
      <c r="G85" s="12">
        <f t="shared" si="10"/>
        <v>0.910379733333334</v>
      </c>
    </row>
    <row r="86" spans="2:7" s="1" customFormat="1" ht="20" customHeight="1">
      <c r="B86" s="17"/>
      <c r="C86" s="1">
        <v>6.2160000000000002E-3</v>
      </c>
      <c r="D86" s="1">
        <v>9.2169000000000001E-3</v>
      </c>
      <c r="E86" s="1">
        <v>9.8505999999999993E-3</v>
      </c>
      <c r="F86" s="1">
        <f t="shared" si="9"/>
        <v>8.4278333333333306E-3</v>
      </c>
      <c r="G86" s="12">
        <f t="shared" si="10"/>
        <v>0.842783333333333</v>
      </c>
    </row>
    <row r="87" spans="2:7">
      <c r="B87" s="24"/>
      <c r="C87" s="14"/>
      <c r="D87" s="14"/>
      <c r="E87" s="14"/>
      <c r="F87" s="14"/>
      <c r="G87" s="15"/>
    </row>
  </sheetData>
  <mergeCells count="6">
    <mergeCell ref="C62:E62"/>
    <mergeCell ref="B2:H2"/>
    <mergeCell ref="C3:F3"/>
    <mergeCell ref="B31:G31"/>
    <mergeCell ref="C32:F32"/>
    <mergeCell ref="B61:G61"/>
  </mergeCells>
  <phoneticPr fontId="16" type="noConversion"/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AD47"/>
  <sheetViews>
    <sheetView topLeftCell="D1" zoomScale="85" zoomScaleNormal="85" workbookViewId="0">
      <selection activeCell="L86" sqref="L86"/>
    </sheetView>
  </sheetViews>
  <sheetFormatPr defaultColWidth="9" defaultRowHeight="13.5"/>
  <cols>
    <col min="1" max="1" width="5.33203125" style="1" customWidth="1"/>
    <col min="2" max="2" width="13.796875" style="1" customWidth="1"/>
    <col min="3" max="3" width="13.265625" style="1" customWidth="1"/>
    <col min="4" max="4" width="17.9296875" style="1" customWidth="1"/>
    <col min="5" max="5" width="19.53125" style="1" customWidth="1"/>
    <col min="6" max="6" width="18.9296875" style="1" customWidth="1"/>
    <col min="7" max="10" width="13.265625" style="1" customWidth="1"/>
    <col min="11" max="12" width="19.33203125" style="1" customWidth="1"/>
    <col min="13" max="13" width="35.86328125" style="1" customWidth="1"/>
    <col min="14" max="14" width="33.265625" style="1" customWidth="1"/>
    <col min="15" max="17" width="9" style="1"/>
    <col min="18" max="18" width="15.1328125" style="1" customWidth="1"/>
    <col min="19" max="19" width="10.73046875" style="1" customWidth="1"/>
    <col min="20" max="20" width="18.46484375" style="1" customWidth="1"/>
    <col min="21" max="21" width="19.86328125" style="1" customWidth="1"/>
    <col min="22" max="22" width="21.1328125" style="1" customWidth="1"/>
    <col min="23" max="25" width="10.73046875" style="1" customWidth="1"/>
    <col min="26" max="26" width="13.3984375" style="1" customWidth="1"/>
    <col min="27" max="27" width="18.3984375" style="1" customWidth="1"/>
    <col min="28" max="28" width="22.265625" style="1" customWidth="1"/>
    <col min="29" max="29" width="49.46484375" style="1" customWidth="1"/>
    <col min="30" max="30" width="30.73046875" style="1" customWidth="1"/>
    <col min="31" max="16384" width="9" style="1"/>
  </cols>
  <sheetData>
    <row r="2" spans="2:30" ht="40.049999999999997" customHeight="1">
      <c r="B2" s="325" t="s">
        <v>67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7"/>
      <c r="R2" s="325" t="s">
        <v>66</v>
      </c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  <c r="AD2" s="327"/>
    </row>
    <row r="3" spans="2:30" ht="23" customHeight="1">
      <c r="B3" s="16" t="s">
        <v>8</v>
      </c>
      <c r="C3" s="4" t="s">
        <v>194</v>
      </c>
      <c r="D3" s="1" t="s">
        <v>70</v>
      </c>
      <c r="E3" s="1" t="s">
        <v>71</v>
      </c>
      <c r="F3" s="1" t="s">
        <v>72</v>
      </c>
      <c r="G3" s="4" t="s">
        <v>73</v>
      </c>
      <c r="H3" s="4" t="s">
        <v>74</v>
      </c>
      <c r="I3" s="4" t="s">
        <v>69</v>
      </c>
      <c r="J3" s="4" t="s">
        <v>208</v>
      </c>
      <c r="K3" s="1" t="s">
        <v>78</v>
      </c>
      <c r="L3" s="1" t="s">
        <v>209</v>
      </c>
      <c r="M3" s="4" t="s">
        <v>210</v>
      </c>
      <c r="N3" s="5" t="s">
        <v>211</v>
      </c>
      <c r="R3" s="16" t="s">
        <v>8</v>
      </c>
      <c r="S3" s="4" t="s">
        <v>194</v>
      </c>
      <c r="T3" s="1" t="s">
        <v>70</v>
      </c>
      <c r="U3" s="1" t="s">
        <v>71</v>
      </c>
      <c r="V3" s="1" t="s">
        <v>72</v>
      </c>
      <c r="W3" s="1" t="s">
        <v>73</v>
      </c>
      <c r="X3" s="1" t="s">
        <v>74</v>
      </c>
      <c r="Y3" s="1" t="s">
        <v>69</v>
      </c>
      <c r="Z3" s="1" t="s">
        <v>212</v>
      </c>
      <c r="AA3" s="1" t="s">
        <v>78</v>
      </c>
      <c r="AB3" s="1" t="s">
        <v>209</v>
      </c>
      <c r="AC3" s="4" t="s">
        <v>210</v>
      </c>
      <c r="AD3" s="12" t="s">
        <v>213</v>
      </c>
    </row>
    <row r="4" spans="2:30" ht="23" customHeight="1">
      <c r="B4" s="16" t="s">
        <v>195</v>
      </c>
      <c r="C4" s="4">
        <v>103189</v>
      </c>
      <c r="D4" s="4">
        <v>1.0750999999999999</v>
      </c>
      <c r="E4" s="4">
        <v>1.1353</v>
      </c>
      <c r="F4" s="4">
        <f>E4-D4</f>
        <v>6.0199999999999997E-2</v>
      </c>
      <c r="G4" s="4">
        <v>3.56E-2</v>
      </c>
      <c r="H4" s="4">
        <v>3.8600000000000002E-2</v>
      </c>
      <c r="I4" s="4">
        <f>AVERAGE(G4:H4)-0.0021</f>
        <v>3.5000000000000003E-2</v>
      </c>
      <c r="J4" s="4">
        <f>1063.3*I4+3.261</f>
        <v>40.476500000000001</v>
      </c>
      <c r="K4" s="4">
        <v>6.7</v>
      </c>
      <c r="L4" s="4">
        <v>250</v>
      </c>
      <c r="M4" s="4">
        <f>J4*6.7*0.0025</f>
        <v>0.677981375</v>
      </c>
      <c r="N4" s="5">
        <f>M4/F4</f>
        <v>11.262149086378701</v>
      </c>
      <c r="R4" s="16" t="s">
        <v>195</v>
      </c>
      <c r="S4" s="4">
        <v>103189</v>
      </c>
      <c r="T4" s="4">
        <v>1.0750999999999999</v>
      </c>
      <c r="U4" s="4">
        <v>1.1353</v>
      </c>
      <c r="V4" s="4">
        <f>U4-T4</f>
        <v>6.0199999999999997E-2</v>
      </c>
      <c r="W4" s="4">
        <v>0.1673</v>
      </c>
      <c r="X4" s="4">
        <v>0.15179999999999999</v>
      </c>
      <c r="Y4" s="4">
        <f>AVERAGE(W4:X4)-0.0397</f>
        <v>0.11985</v>
      </c>
      <c r="Z4" s="4">
        <f>2888.2*Y4-17.55</f>
        <v>328.60077000000001</v>
      </c>
      <c r="AA4" s="4">
        <v>4.5999999999999996</v>
      </c>
      <c r="AB4" s="4">
        <v>250</v>
      </c>
      <c r="AC4" s="4">
        <f>Z4*4.6*0.0025</f>
        <v>3.7789088550000001</v>
      </c>
      <c r="AD4" s="5">
        <f>AC4/V4</f>
        <v>62.772572342192603</v>
      </c>
    </row>
    <row r="5" spans="2:30" ht="23" customHeight="1">
      <c r="B5" s="17"/>
      <c r="C5" s="1">
        <v>103852</v>
      </c>
      <c r="D5" s="1">
        <v>1.0749</v>
      </c>
      <c r="E5" s="1">
        <v>1.1147</v>
      </c>
      <c r="F5" s="1">
        <f t="shared" ref="F5:F27" si="0">E5-D5</f>
        <v>3.9800000000000099E-2</v>
      </c>
      <c r="G5" s="1">
        <v>3.5900000000000001E-2</v>
      </c>
      <c r="H5" s="1">
        <v>3.6700000000000003E-2</v>
      </c>
      <c r="I5" s="1">
        <f t="shared" ref="I5:I27" si="1">AVERAGE(G5:H5)-0.0021</f>
        <v>3.4200000000000001E-2</v>
      </c>
      <c r="J5" s="1">
        <f t="shared" ref="J5:J27" si="2">1063.3*I5+3.261</f>
        <v>39.625860000000003</v>
      </c>
      <c r="K5" s="1">
        <v>6.7</v>
      </c>
      <c r="L5" s="1">
        <v>250</v>
      </c>
      <c r="M5" s="1">
        <f t="shared" ref="M5:M27" si="3">J5*6.7*0.0025</f>
        <v>0.66373315499999996</v>
      </c>
      <c r="N5" s="12">
        <f t="shared" ref="N5:N27" si="4">M5/F5</f>
        <v>16.676712437185898</v>
      </c>
      <c r="R5" s="17"/>
      <c r="S5" s="1">
        <v>103852</v>
      </c>
      <c r="T5" s="1">
        <v>1.0749</v>
      </c>
      <c r="U5" s="1">
        <v>1.1147</v>
      </c>
      <c r="V5" s="1">
        <f t="shared" ref="V5:V27" si="5">U5-T5</f>
        <v>3.9800000000000099E-2</v>
      </c>
      <c r="W5" s="1">
        <v>0.1105</v>
      </c>
      <c r="X5" s="1">
        <v>0.11219999999999999</v>
      </c>
      <c r="Y5" s="1">
        <f t="shared" ref="Y5:Y27" si="6">AVERAGE(W5:X5)-0.0397</f>
        <v>7.1650000000000005E-2</v>
      </c>
      <c r="Z5" s="1">
        <f t="shared" ref="Z5:Z27" si="7">2888.2*Y5-17.55</f>
        <v>189.38953000000001</v>
      </c>
      <c r="AA5" s="1">
        <v>4.5999999999999996</v>
      </c>
      <c r="AB5" s="1">
        <v>250</v>
      </c>
      <c r="AC5" s="1">
        <f t="shared" ref="AC5:AC27" si="8">Z5*4.6*0.0025</f>
        <v>2.177979595</v>
      </c>
      <c r="AD5" s="12">
        <f t="shared" ref="AD5:AD27" si="9">AC5/V5</f>
        <v>54.723105402009999</v>
      </c>
    </row>
    <row r="6" spans="2:30" ht="23" customHeight="1">
      <c r="B6" s="17"/>
      <c r="C6" s="1">
        <v>103853</v>
      </c>
      <c r="D6" s="1">
        <v>1.105</v>
      </c>
      <c r="E6" s="1">
        <v>1.1642999999999999</v>
      </c>
      <c r="F6" s="1">
        <f t="shared" si="0"/>
        <v>5.9299999999999901E-2</v>
      </c>
      <c r="G6" s="1">
        <v>3.3599999999999998E-2</v>
      </c>
      <c r="H6" s="1">
        <v>4.9399999999999999E-2</v>
      </c>
      <c r="I6" s="1">
        <f t="shared" si="1"/>
        <v>3.9399999999999998E-2</v>
      </c>
      <c r="J6" s="1">
        <f t="shared" si="2"/>
        <v>45.15502</v>
      </c>
      <c r="K6" s="1">
        <v>6.7</v>
      </c>
      <c r="L6" s="1">
        <v>250</v>
      </c>
      <c r="M6" s="1">
        <f t="shared" si="3"/>
        <v>0.75634658499999996</v>
      </c>
      <c r="N6" s="12">
        <f t="shared" si="4"/>
        <v>12.754579848229399</v>
      </c>
      <c r="R6" s="17"/>
      <c r="S6" s="1">
        <v>103853</v>
      </c>
      <c r="T6" s="1">
        <v>1.105</v>
      </c>
      <c r="U6" s="1">
        <v>1.1642999999999999</v>
      </c>
      <c r="V6" s="1">
        <f t="shared" si="5"/>
        <v>5.9299999999999901E-2</v>
      </c>
      <c r="W6" s="1">
        <v>0.14660000000000001</v>
      </c>
      <c r="X6" s="1">
        <v>0.14940000000000001</v>
      </c>
      <c r="Y6" s="1">
        <f t="shared" si="6"/>
        <v>0.10829999999999999</v>
      </c>
      <c r="Z6" s="1">
        <f t="shared" si="7"/>
        <v>295.24205999999998</v>
      </c>
      <c r="AA6" s="1">
        <v>4.5999999999999996</v>
      </c>
      <c r="AB6" s="1">
        <v>250</v>
      </c>
      <c r="AC6" s="1">
        <f t="shared" si="8"/>
        <v>3.3952836899999999</v>
      </c>
      <c r="AD6" s="12">
        <f t="shared" si="9"/>
        <v>57.256048735244597</v>
      </c>
    </row>
    <row r="7" spans="2:30" ht="23" customHeight="1">
      <c r="B7" s="17"/>
      <c r="C7" s="1">
        <v>103854</v>
      </c>
      <c r="D7" s="1">
        <v>1.0866</v>
      </c>
      <c r="E7" s="1">
        <v>1.1588000000000001</v>
      </c>
      <c r="F7" s="1">
        <f t="shared" si="0"/>
        <v>7.22E-2</v>
      </c>
      <c r="G7" s="1">
        <v>3.8300000000000001E-2</v>
      </c>
      <c r="H7" s="1">
        <v>3.5000000000000003E-2</v>
      </c>
      <c r="I7" s="1">
        <f t="shared" si="1"/>
        <v>3.4549999999999997E-2</v>
      </c>
      <c r="J7" s="1">
        <f t="shared" si="2"/>
        <v>39.998015000000002</v>
      </c>
      <c r="K7" s="1">
        <v>6.7</v>
      </c>
      <c r="L7" s="1">
        <v>250</v>
      </c>
      <c r="M7" s="1">
        <f t="shared" si="3"/>
        <v>0.66996675125000005</v>
      </c>
      <c r="N7" s="12">
        <f t="shared" si="4"/>
        <v>9.2793178843490303</v>
      </c>
      <c r="R7" s="17"/>
      <c r="S7" s="1">
        <v>103854</v>
      </c>
      <c r="T7" s="1">
        <v>1.0866</v>
      </c>
      <c r="U7" s="1">
        <v>1.1588000000000001</v>
      </c>
      <c r="V7" s="1">
        <f t="shared" si="5"/>
        <v>7.22E-2</v>
      </c>
      <c r="W7" s="1">
        <v>0.19159999999999999</v>
      </c>
      <c r="X7" s="1">
        <v>0.20200000000000001</v>
      </c>
      <c r="Y7" s="1">
        <f t="shared" si="6"/>
        <v>0.15709999999999999</v>
      </c>
      <c r="Z7" s="1">
        <f t="shared" si="7"/>
        <v>436.18621999999999</v>
      </c>
      <c r="AA7" s="1">
        <v>4.5999999999999996</v>
      </c>
      <c r="AB7" s="1">
        <v>250</v>
      </c>
      <c r="AC7" s="1">
        <f t="shared" si="8"/>
        <v>5.0161415299999996</v>
      </c>
      <c r="AD7" s="12">
        <f t="shared" si="9"/>
        <v>69.475644459833703</v>
      </c>
    </row>
    <row r="8" spans="2:30" ht="23" customHeight="1">
      <c r="B8" s="17"/>
      <c r="C8" s="1">
        <v>103996</v>
      </c>
      <c r="D8" s="1">
        <v>1.1123000000000001</v>
      </c>
      <c r="E8" s="1">
        <v>1.1747000000000001</v>
      </c>
      <c r="F8" s="1">
        <f t="shared" si="0"/>
        <v>6.2399999999999997E-2</v>
      </c>
      <c r="G8" s="1">
        <v>3.5900000000000001E-2</v>
      </c>
      <c r="H8" s="1">
        <v>4.0800000000000003E-2</v>
      </c>
      <c r="I8" s="1">
        <f t="shared" si="1"/>
        <v>3.6249999999999998E-2</v>
      </c>
      <c r="J8" s="1">
        <f t="shared" si="2"/>
        <v>41.805624999999999</v>
      </c>
      <c r="K8" s="1">
        <v>6.7</v>
      </c>
      <c r="L8" s="1">
        <v>250</v>
      </c>
      <c r="M8" s="1">
        <f t="shared" si="3"/>
        <v>0.70024421874999998</v>
      </c>
      <c r="N8" s="12">
        <f t="shared" si="4"/>
        <v>11.2218624799679</v>
      </c>
      <c r="R8" s="17"/>
      <c r="S8" s="1">
        <v>103996</v>
      </c>
      <c r="T8" s="1">
        <v>1.1123000000000001</v>
      </c>
      <c r="U8" s="1">
        <v>1.1747000000000001</v>
      </c>
      <c r="V8" s="1">
        <f t="shared" si="5"/>
        <v>6.2399999999999997E-2</v>
      </c>
      <c r="W8" s="1">
        <v>0.22739999999999999</v>
      </c>
      <c r="X8" s="1">
        <v>0.23849999999999999</v>
      </c>
      <c r="Y8" s="1">
        <f t="shared" si="6"/>
        <v>0.19325000000000001</v>
      </c>
      <c r="Z8" s="1">
        <f t="shared" si="7"/>
        <v>540.59465</v>
      </c>
      <c r="AA8" s="1">
        <v>4.5999999999999996</v>
      </c>
      <c r="AB8" s="1">
        <v>250</v>
      </c>
      <c r="AC8" s="1">
        <f t="shared" si="8"/>
        <v>6.2168384750000003</v>
      </c>
      <c r="AD8" s="12">
        <f t="shared" si="9"/>
        <v>99.628821714743594</v>
      </c>
    </row>
    <row r="9" spans="2:30" ht="23" customHeight="1">
      <c r="B9" s="18"/>
      <c r="C9" s="14">
        <v>103857</v>
      </c>
      <c r="D9" s="14">
        <v>1.103</v>
      </c>
      <c r="E9" s="14">
        <v>1.1664000000000001</v>
      </c>
      <c r="F9" s="14">
        <f t="shared" si="0"/>
        <v>6.3400000000000095E-2</v>
      </c>
      <c r="G9" s="14">
        <v>4.5100000000000001E-2</v>
      </c>
      <c r="H9" s="14">
        <v>5.0599999999999999E-2</v>
      </c>
      <c r="I9" s="14">
        <f t="shared" si="1"/>
        <v>4.5749999999999999E-2</v>
      </c>
      <c r="J9" s="14">
        <f t="shared" si="2"/>
        <v>51.906975000000003</v>
      </c>
      <c r="K9" s="14">
        <v>6.7</v>
      </c>
      <c r="L9" s="14">
        <v>250</v>
      </c>
      <c r="M9" s="14">
        <f t="shared" si="3"/>
        <v>0.86944183124999996</v>
      </c>
      <c r="N9" s="15">
        <f t="shared" si="4"/>
        <v>13.7135935528391</v>
      </c>
      <c r="R9" s="18"/>
      <c r="S9" s="14">
        <v>103857</v>
      </c>
      <c r="T9" s="14">
        <v>1.103</v>
      </c>
      <c r="U9" s="14">
        <v>1.1664000000000001</v>
      </c>
      <c r="V9" s="14">
        <f t="shared" si="5"/>
        <v>6.3400000000000095E-2</v>
      </c>
      <c r="W9" s="14">
        <v>0.13020000000000001</v>
      </c>
      <c r="X9" s="14">
        <v>0.1338</v>
      </c>
      <c r="Y9" s="14">
        <f t="shared" si="6"/>
        <v>9.2299999999999993E-2</v>
      </c>
      <c r="Z9" s="14">
        <f t="shared" si="7"/>
        <v>249.03085999999999</v>
      </c>
      <c r="AA9" s="14">
        <v>4.5999999999999996</v>
      </c>
      <c r="AB9" s="14">
        <v>250</v>
      </c>
      <c r="AC9" s="14">
        <f t="shared" si="8"/>
        <v>2.8638548899999998</v>
      </c>
      <c r="AD9" s="15">
        <f t="shared" si="9"/>
        <v>45.1712127760252</v>
      </c>
    </row>
    <row r="10" spans="2:30" ht="23" customHeight="1">
      <c r="B10" s="17" t="s">
        <v>196</v>
      </c>
      <c r="C10" s="1">
        <v>103896</v>
      </c>
      <c r="D10" s="1">
        <v>1.0960000000000001</v>
      </c>
      <c r="E10" s="1">
        <v>1.1326000000000001</v>
      </c>
      <c r="F10" s="1">
        <f t="shared" si="0"/>
        <v>3.6600000000000001E-2</v>
      </c>
      <c r="G10" s="1">
        <v>3.1600000000000003E-2</v>
      </c>
      <c r="H10" s="1">
        <v>3.7400000000000003E-2</v>
      </c>
      <c r="I10" s="1">
        <f t="shared" si="1"/>
        <v>3.2399999999999998E-2</v>
      </c>
      <c r="J10" s="1">
        <f t="shared" si="2"/>
        <v>37.711919999999999</v>
      </c>
      <c r="K10" s="1">
        <v>6.7</v>
      </c>
      <c r="L10" s="1">
        <v>250</v>
      </c>
      <c r="M10" s="1">
        <f t="shared" si="3"/>
        <v>0.63167466000000005</v>
      </c>
      <c r="N10" s="12">
        <f t="shared" si="4"/>
        <v>17.2588704918033</v>
      </c>
      <c r="R10" s="17" t="s">
        <v>196</v>
      </c>
      <c r="S10" s="1">
        <v>103896</v>
      </c>
      <c r="T10" s="1">
        <v>1.0960000000000001</v>
      </c>
      <c r="U10" s="1">
        <v>1.1326000000000001</v>
      </c>
      <c r="V10" s="1">
        <f t="shared" si="5"/>
        <v>3.6600000000000001E-2</v>
      </c>
      <c r="W10" s="1">
        <v>0.1358</v>
      </c>
      <c r="X10" s="1">
        <v>0.13320000000000001</v>
      </c>
      <c r="Y10" s="1">
        <f t="shared" si="6"/>
        <v>9.4799999999999995E-2</v>
      </c>
      <c r="Z10" s="1">
        <f t="shared" si="7"/>
        <v>256.25135999999998</v>
      </c>
      <c r="AA10" s="1">
        <v>4.5999999999999996</v>
      </c>
      <c r="AB10" s="1">
        <v>250</v>
      </c>
      <c r="AC10" s="1">
        <f t="shared" si="8"/>
        <v>2.9468906399999999</v>
      </c>
      <c r="AD10" s="12">
        <f t="shared" si="9"/>
        <v>80.516137704918094</v>
      </c>
    </row>
    <row r="11" spans="2:30" ht="23" customHeight="1">
      <c r="B11" s="17"/>
      <c r="C11" s="1">
        <v>103897</v>
      </c>
      <c r="D11" s="1">
        <v>1.0935999999999999</v>
      </c>
      <c r="E11" s="1">
        <v>1.175</v>
      </c>
      <c r="F11" s="1">
        <f t="shared" si="0"/>
        <v>8.1400000000000097E-2</v>
      </c>
      <c r="G11" s="1">
        <v>4.7899999999999998E-2</v>
      </c>
      <c r="H11" s="1">
        <v>4.2999999999999997E-2</v>
      </c>
      <c r="I11" s="1">
        <f t="shared" si="1"/>
        <v>4.335E-2</v>
      </c>
      <c r="J11" s="1">
        <f t="shared" si="2"/>
        <v>49.355055</v>
      </c>
      <c r="K11" s="1">
        <v>6.7</v>
      </c>
      <c r="L11" s="1">
        <v>250</v>
      </c>
      <c r="M11" s="1">
        <f t="shared" si="3"/>
        <v>0.82669717124999997</v>
      </c>
      <c r="N11" s="12">
        <f t="shared" si="4"/>
        <v>10.155984904791101</v>
      </c>
      <c r="R11" s="17"/>
      <c r="S11" s="1">
        <v>103897</v>
      </c>
      <c r="T11" s="1">
        <v>1.0935999999999999</v>
      </c>
      <c r="U11" s="1">
        <v>1.175</v>
      </c>
      <c r="V11" s="1">
        <f t="shared" si="5"/>
        <v>8.1400000000000097E-2</v>
      </c>
      <c r="W11" s="1">
        <v>0.24099999999999999</v>
      </c>
      <c r="X11" s="1">
        <v>0.2767</v>
      </c>
      <c r="Y11" s="1">
        <f t="shared" si="6"/>
        <v>0.21915000000000001</v>
      </c>
      <c r="Z11" s="1">
        <f t="shared" si="7"/>
        <v>615.39903000000004</v>
      </c>
      <c r="AA11" s="1">
        <v>4.5999999999999996</v>
      </c>
      <c r="AB11" s="1">
        <v>250</v>
      </c>
      <c r="AC11" s="1">
        <f t="shared" si="8"/>
        <v>7.0770888449999996</v>
      </c>
      <c r="AD11" s="12">
        <f t="shared" si="9"/>
        <v>86.942123402948297</v>
      </c>
    </row>
    <row r="12" spans="2:30" ht="23" customHeight="1">
      <c r="B12" s="17"/>
      <c r="C12" s="1">
        <v>103898</v>
      </c>
      <c r="D12" s="1">
        <v>1.0931999999999999</v>
      </c>
      <c r="E12" s="1">
        <v>1.1307</v>
      </c>
      <c r="F12" s="1">
        <f t="shared" si="0"/>
        <v>3.7500000000000103E-2</v>
      </c>
      <c r="G12" s="1">
        <v>3.5299999999999998E-2</v>
      </c>
      <c r="H12" s="1">
        <v>3.5099999999999999E-2</v>
      </c>
      <c r="I12" s="1">
        <f t="shared" si="1"/>
        <v>3.3099999999999997E-2</v>
      </c>
      <c r="J12" s="1">
        <f t="shared" si="2"/>
        <v>38.456229999999998</v>
      </c>
      <c r="K12" s="1">
        <v>6.7</v>
      </c>
      <c r="L12" s="1">
        <v>250</v>
      </c>
      <c r="M12" s="1">
        <f t="shared" si="3"/>
        <v>0.6441418525</v>
      </c>
      <c r="N12" s="12">
        <f t="shared" si="4"/>
        <v>17.177116066666599</v>
      </c>
      <c r="R12" s="17"/>
      <c r="S12" s="1">
        <v>103898</v>
      </c>
      <c r="T12" s="1">
        <v>1.0931999999999999</v>
      </c>
      <c r="U12" s="1">
        <v>1.1307</v>
      </c>
      <c r="V12" s="1">
        <f t="shared" si="5"/>
        <v>3.7500000000000103E-2</v>
      </c>
      <c r="W12" s="1">
        <v>0.11360000000000001</v>
      </c>
      <c r="X12" s="1">
        <v>0.1196</v>
      </c>
      <c r="Y12" s="1">
        <f t="shared" si="6"/>
        <v>7.6899999999999996E-2</v>
      </c>
      <c r="Z12" s="1">
        <f t="shared" si="7"/>
        <v>204.55258000000001</v>
      </c>
      <c r="AA12" s="1">
        <v>4.5999999999999996</v>
      </c>
      <c r="AB12" s="1">
        <v>250</v>
      </c>
      <c r="AC12" s="1">
        <f t="shared" si="8"/>
        <v>2.35235467</v>
      </c>
      <c r="AD12" s="12">
        <f t="shared" si="9"/>
        <v>62.7294578666665</v>
      </c>
    </row>
    <row r="13" spans="2:30" ht="23" customHeight="1">
      <c r="B13" s="17"/>
      <c r="C13" s="1">
        <v>103899</v>
      </c>
      <c r="D13" s="1">
        <v>1.0962000000000001</v>
      </c>
      <c r="E13" s="1">
        <v>1.1601999999999999</v>
      </c>
      <c r="F13" s="1">
        <f t="shared" si="0"/>
        <v>6.3999999999999793E-2</v>
      </c>
      <c r="G13" s="1">
        <v>5.0000000000000001E-3</v>
      </c>
      <c r="H13" s="1">
        <v>3.8100000000000002E-2</v>
      </c>
      <c r="I13" s="1">
        <f t="shared" si="1"/>
        <v>1.9449999999999999E-2</v>
      </c>
      <c r="J13" s="1">
        <f t="shared" si="2"/>
        <v>23.942184999999998</v>
      </c>
      <c r="K13" s="1">
        <v>6.7</v>
      </c>
      <c r="L13" s="1">
        <v>250</v>
      </c>
      <c r="M13" s="1">
        <f t="shared" si="3"/>
        <v>0.40103159875</v>
      </c>
      <c r="N13" s="12">
        <f t="shared" si="4"/>
        <v>6.2661187304687704</v>
      </c>
      <c r="R13" s="17"/>
      <c r="S13" s="1">
        <v>103899</v>
      </c>
      <c r="T13" s="1">
        <v>1.0962000000000001</v>
      </c>
      <c r="U13" s="1">
        <v>1.1601999999999999</v>
      </c>
      <c r="V13" s="1">
        <f t="shared" si="5"/>
        <v>6.3999999999999793E-2</v>
      </c>
      <c r="W13" s="1">
        <v>0.20760000000000001</v>
      </c>
      <c r="X13" s="1">
        <v>0.22739999999999999</v>
      </c>
      <c r="Y13" s="1">
        <f t="shared" si="6"/>
        <v>0.17780000000000001</v>
      </c>
      <c r="Z13" s="1">
        <f t="shared" si="7"/>
        <v>495.97196000000002</v>
      </c>
      <c r="AA13" s="1">
        <v>4.5999999999999996</v>
      </c>
      <c r="AB13" s="1">
        <v>250</v>
      </c>
      <c r="AC13" s="1">
        <f t="shared" si="8"/>
        <v>5.7036775400000002</v>
      </c>
      <c r="AD13" s="12">
        <f t="shared" si="9"/>
        <v>89.119961562500194</v>
      </c>
    </row>
    <row r="14" spans="2:30" ht="23" customHeight="1">
      <c r="B14" s="17"/>
      <c r="C14" s="1">
        <v>101201</v>
      </c>
      <c r="D14" s="1">
        <v>1.0954999999999999</v>
      </c>
      <c r="E14" s="1">
        <v>1.1524000000000001</v>
      </c>
      <c r="F14" s="1">
        <f t="shared" si="0"/>
        <v>5.69000000000002E-2</v>
      </c>
      <c r="G14" s="1">
        <v>4.2500000000000003E-2</v>
      </c>
      <c r="H14" s="1">
        <v>3.4799999999999998E-2</v>
      </c>
      <c r="I14" s="1">
        <f t="shared" si="1"/>
        <v>3.6549999999999999E-2</v>
      </c>
      <c r="J14" s="1">
        <f t="shared" si="2"/>
        <v>42.124614999999999</v>
      </c>
      <c r="K14" s="1">
        <v>6.7</v>
      </c>
      <c r="L14" s="1">
        <v>250</v>
      </c>
      <c r="M14" s="1">
        <f t="shared" si="3"/>
        <v>0.70558730125000002</v>
      </c>
      <c r="N14" s="12">
        <f t="shared" si="4"/>
        <v>12.400479811072</v>
      </c>
      <c r="R14" s="17"/>
      <c r="S14" s="1">
        <v>101201</v>
      </c>
      <c r="T14" s="1">
        <v>1.0954999999999999</v>
      </c>
      <c r="U14" s="1">
        <v>1.1524000000000001</v>
      </c>
      <c r="V14" s="1">
        <f t="shared" si="5"/>
        <v>5.69000000000002E-2</v>
      </c>
      <c r="W14" s="1">
        <v>0.15920000000000001</v>
      </c>
      <c r="X14" s="1">
        <v>0.128</v>
      </c>
      <c r="Y14" s="1">
        <f t="shared" si="6"/>
        <v>0.10390000000000001</v>
      </c>
      <c r="Z14" s="1">
        <f t="shared" si="7"/>
        <v>282.53397999999999</v>
      </c>
      <c r="AA14" s="1">
        <v>4.5999999999999996</v>
      </c>
      <c r="AB14" s="1">
        <v>250</v>
      </c>
      <c r="AC14" s="1">
        <f t="shared" si="8"/>
        <v>3.2491407699999999</v>
      </c>
      <c r="AD14" s="12">
        <f t="shared" si="9"/>
        <v>57.102649736379398</v>
      </c>
    </row>
    <row r="15" spans="2:30" ht="23" customHeight="1">
      <c r="B15" s="17"/>
      <c r="C15" s="1">
        <v>101202</v>
      </c>
      <c r="D15" s="1">
        <v>1.0955999999999999</v>
      </c>
      <c r="E15" s="1">
        <v>1.1526000000000001</v>
      </c>
      <c r="F15" s="1">
        <f t="shared" si="0"/>
        <v>5.7000000000000203E-2</v>
      </c>
      <c r="G15" s="1">
        <v>4.6699999999999998E-2</v>
      </c>
      <c r="H15" s="1">
        <v>5.6899999999999999E-2</v>
      </c>
      <c r="I15" s="1">
        <f t="shared" si="1"/>
        <v>4.9700000000000001E-2</v>
      </c>
      <c r="J15" s="1">
        <f t="shared" si="2"/>
        <v>56.107010000000002</v>
      </c>
      <c r="K15" s="1">
        <v>6.7</v>
      </c>
      <c r="L15" s="1">
        <v>250</v>
      </c>
      <c r="M15" s="1">
        <f t="shared" si="3"/>
        <v>0.93979241749999998</v>
      </c>
      <c r="N15" s="12">
        <f t="shared" si="4"/>
        <v>16.4875862719298</v>
      </c>
      <c r="R15" s="17"/>
      <c r="S15" s="1">
        <v>101202</v>
      </c>
      <c r="T15" s="1">
        <v>1.0955999999999999</v>
      </c>
      <c r="U15" s="1">
        <v>1.1526000000000001</v>
      </c>
      <c r="V15" s="1">
        <f t="shared" si="5"/>
        <v>5.7000000000000203E-2</v>
      </c>
      <c r="W15" s="1">
        <v>0.1915</v>
      </c>
      <c r="X15" s="1">
        <v>0.20499999999999999</v>
      </c>
      <c r="Y15" s="1">
        <f t="shared" si="6"/>
        <v>0.15855</v>
      </c>
      <c r="Z15" s="1">
        <f t="shared" si="7"/>
        <v>440.37410999999997</v>
      </c>
      <c r="AA15" s="1">
        <v>4.5999999999999996</v>
      </c>
      <c r="AB15" s="1">
        <v>250</v>
      </c>
      <c r="AC15" s="1">
        <f t="shared" si="8"/>
        <v>5.0643022650000002</v>
      </c>
      <c r="AD15" s="12">
        <f t="shared" si="9"/>
        <v>88.847408157894407</v>
      </c>
    </row>
    <row r="16" spans="2:30" ht="23" customHeight="1">
      <c r="B16" s="16" t="s">
        <v>197</v>
      </c>
      <c r="C16" s="4">
        <v>103872</v>
      </c>
      <c r="D16" s="4">
        <v>1.0851</v>
      </c>
      <c r="E16" s="4">
        <v>1.1327</v>
      </c>
      <c r="F16" s="4">
        <f t="shared" si="0"/>
        <v>4.7600000000000101E-2</v>
      </c>
      <c r="G16" s="4">
        <v>4.5400000000000003E-2</v>
      </c>
      <c r="H16" s="4">
        <v>6.1199999999999997E-2</v>
      </c>
      <c r="I16" s="4">
        <f t="shared" si="1"/>
        <v>5.1200000000000002E-2</v>
      </c>
      <c r="J16" s="4">
        <f t="shared" si="2"/>
        <v>57.70196</v>
      </c>
      <c r="K16" s="4">
        <v>6.7</v>
      </c>
      <c r="L16" s="4">
        <v>250</v>
      </c>
      <c r="M16" s="4">
        <f t="shared" si="3"/>
        <v>0.96650782999999996</v>
      </c>
      <c r="N16" s="5">
        <f t="shared" si="4"/>
        <v>20.304786344537799</v>
      </c>
      <c r="R16" s="16" t="s">
        <v>197</v>
      </c>
      <c r="S16" s="4">
        <v>103867</v>
      </c>
      <c r="T16" s="4">
        <v>1.0985</v>
      </c>
      <c r="U16" s="4">
        <v>1.1302000000000001</v>
      </c>
      <c r="V16" s="4">
        <f t="shared" si="5"/>
        <v>3.1700000000000103E-2</v>
      </c>
      <c r="W16" s="4">
        <v>0.34871999999999997</v>
      </c>
      <c r="X16" s="4">
        <v>0.38279999999999997</v>
      </c>
      <c r="Y16" s="4">
        <f t="shared" si="6"/>
        <v>0.32606000000000002</v>
      </c>
      <c r="Z16" s="4">
        <f t="shared" si="7"/>
        <v>924.17649200000005</v>
      </c>
      <c r="AA16" s="4">
        <v>4.5999999999999996</v>
      </c>
      <c r="AB16" s="4">
        <v>250</v>
      </c>
      <c r="AC16" s="4">
        <f t="shared" si="8"/>
        <v>10.628029658000001</v>
      </c>
      <c r="AD16" s="5">
        <f t="shared" si="9"/>
        <v>335.26907438485699</v>
      </c>
    </row>
    <row r="17" spans="2:30" ht="23" customHeight="1">
      <c r="B17" s="17"/>
      <c r="C17" s="1">
        <v>103874</v>
      </c>
      <c r="D17" s="1">
        <v>1.1026</v>
      </c>
      <c r="E17" s="1">
        <v>1.1460999999999999</v>
      </c>
      <c r="F17" s="1">
        <f t="shared" si="0"/>
        <v>4.34999999999999E-2</v>
      </c>
      <c r="G17" s="1">
        <v>5.1499999999999997E-2</v>
      </c>
      <c r="H17" s="1">
        <v>5.6800000000000003E-2</v>
      </c>
      <c r="I17" s="1">
        <f t="shared" si="1"/>
        <v>5.2049999999999999E-2</v>
      </c>
      <c r="J17" s="1">
        <f t="shared" si="2"/>
        <v>58.605764999999998</v>
      </c>
      <c r="K17" s="1">
        <v>6.7</v>
      </c>
      <c r="L17" s="1">
        <v>250</v>
      </c>
      <c r="M17" s="1">
        <f t="shared" si="3"/>
        <v>0.98164656375000003</v>
      </c>
      <c r="N17" s="12">
        <f t="shared" si="4"/>
        <v>22.566587672413899</v>
      </c>
      <c r="R17" s="17"/>
      <c r="S17" s="1">
        <v>103872</v>
      </c>
      <c r="T17" s="1">
        <v>1.0851</v>
      </c>
      <c r="U17" s="1">
        <v>1.1327</v>
      </c>
      <c r="V17" s="1">
        <f t="shared" si="5"/>
        <v>4.7600000000000101E-2</v>
      </c>
      <c r="W17" s="1">
        <v>0.42486000000000002</v>
      </c>
      <c r="X17" s="1">
        <v>0.46932000000000001</v>
      </c>
      <c r="Y17" s="1">
        <f t="shared" si="6"/>
        <v>0.40738999999999997</v>
      </c>
      <c r="Z17" s="1">
        <f t="shared" si="7"/>
        <v>1159.0737979999999</v>
      </c>
      <c r="AA17" s="1">
        <v>4.5999999999999996</v>
      </c>
      <c r="AB17" s="1">
        <v>250</v>
      </c>
      <c r="AC17" s="1">
        <f t="shared" si="8"/>
        <v>13.329348677</v>
      </c>
      <c r="AD17" s="12">
        <f t="shared" si="9"/>
        <v>280.02833355041997</v>
      </c>
    </row>
    <row r="18" spans="2:30" ht="23" customHeight="1">
      <c r="B18" s="17"/>
      <c r="C18" s="1">
        <v>103155</v>
      </c>
      <c r="D18" s="1">
        <v>1.0939000000000001</v>
      </c>
      <c r="E18" s="1">
        <v>1.1411</v>
      </c>
      <c r="F18" s="1">
        <f t="shared" si="0"/>
        <v>4.7199999999999902E-2</v>
      </c>
      <c r="G18" s="1">
        <v>5.3999999999999999E-2</v>
      </c>
      <c r="H18" s="1">
        <v>4.4900000000000002E-2</v>
      </c>
      <c r="I18" s="1">
        <f t="shared" si="1"/>
        <v>4.7350000000000003E-2</v>
      </c>
      <c r="J18" s="1">
        <f t="shared" si="2"/>
        <v>53.608255</v>
      </c>
      <c r="K18" s="1">
        <v>6.7</v>
      </c>
      <c r="L18" s="1">
        <v>250</v>
      </c>
      <c r="M18" s="1">
        <f t="shared" si="3"/>
        <v>0.89793827125000003</v>
      </c>
      <c r="N18" s="12">
        <f t="shared" si="4"/>
        <v>19.024115916313601</v>
      </c>
      <c r="R18" s="17"/>
      <c r="S18" s="1">
        <v>103874</v>
      </c>
      <c r="T18" s="1">
        <v>1.1026</v>
      </c>
      <c r="U18" s="1">
        <v>1.1460999999999999</v>
      </c>
      <c r="V18" s="1">
        <f t="shared" si="5"/>
        <v>4.34999999999999E-2</v>
      </c>
      <c r="W18" s="1">
        <v>0.38772000000000001</v>
      </c>
      <c r="X18" s="1">
        <v>0.50148000000000004</v>
      </c>
      <c r="Y18" s="1">
        <f t="shared" si="6"/>
        <v>0.40489999999999998</v>
      </c>
      <c r="Z18" s="1">
        <f t="shared" si="7"/>
        <v>1151.8821800000001</v>
      </c>
      <c r="AA18" s="1">
        <v>4.5999999999999996</v>
      </c>
      <c r="AB18" s="1">
        <v>250</v>
      </c>
      <c r="AC18" s="1">
        <f t="shared" si="8"/>
        <v>13.24664507</v>
      </c>
      <c r="AD18" s="12">
        <f t="shared" si="9"/>
        <v>304.52057632184</v>
      </c>
    </row>
    <row r="19" spans="2:30" ht="23" customHeight="1">
      <c r="B19" s="17"/>
      <c r="C19" s="1">
        <v>103878</v>
      </c>
      <c r="D19" s="1">
        <v>1.0959000000000001</v>
      </c>
      <c r="E19" s="1">
        <v>1.1424000000000001</v>
      </c>
      <c r="F19" s="1">
        <f t="shared" si="0"/>
        <v>4.65E-2</v>
      </c>
      <c r="G19" s="1">
        <v>5.74E-2</v>
      </c>
      <c r="H19" s="1">
        <v>5.7599999999999998E-2</v>
      </c>
      <c r="I19" s="1">
        <f t="shared" si="1"/>
        <v>5.5399999999999998E-2</v>
      </c>
      <c r="J19" s="1">
        <f t="shared" si="2"/>
        <v>62.167819999999999</v>
      </c>
      <c r="K19" s="1">
        <v>6.7</v>
      </c>
      <c r="L19" s="1">
        <v>250</v>
      </c>
      <c r="M19" s="1">
        <f t="shared" si="3"/>
        <v>1.041310985</v>
      </c>
      <c r="N19" s="12">
        <f t="shared" si="4"/>
        <v>22.3937846236559</v>
      </c>
      <c r="R19" s="17"/>
      <c r="S19" s="1">
        <v>103878</v>
      </c>
      <c r="T19" s="1">
        <v>1.0959000000000001</v>
      </c>
      <c r="U19" s="1">
        <v>1.1424000000000001</v>
      </c>
      <c r="V19" s="1">
        <f t="shared" si="5"/>
        <v>4.65E-2</v>
      </c>
      <c r="W19" s="1">
        <v>0.50292000000000003</v>
      </c>
      <c r="X19" s="1">
        <v>0.47976000000000002</v>
      </c>
      <c r="Y19" s="1">
        <f t="shared" si="6"/>
        <v>0.45163999999999999</v>
      </c>
      <c r="Z19" s="1">
        <f t="shared" si="7"/>
        <v>1286.8766479999999</v>
      </c>
      <c r="AA19" s="1">
        <v>4.5999999999999996</v>
      </c>
      <c r="AB19" s="1">
        <v>250</v>
      </c>
      <c r="AC19" s="1">
        <f t="shared" si="8"/>
        <v>14.799081451999999</v>
      </c>
      <c r="AD19" s="12">
        <f t="shared" si="9"/>
        <v>318.25981617204297</v>
      </c>
    </row>
    <row r="20" spans="2:30" ht="23" customHeight="1">
      <c r="B20" s="17"/>
      <c r="C20" s="1">
        <v>103879</v>
      </c>
      <c r="D20" s="1">
        <v>1.0913999999999999</v>
      </c>
      <c r="E20" s="1">
        <v>1.1248</v>
      </c>
      <c r="F20" s="1">
        <f t="shared" si="0"/>
        <v>3.3400000000000103E-2</v>
      </c>
      <c r="G20" s="1">
        <v>4.82E-2</v>
      </c>
      <c r="H20" s="1">
        <v>5.0599999999999999E-2</v>
      </c>
      <c r="I20" s="1">
        <f t="shared" si="1"/>
        <v>4.7300000000000002E-2</v>
      </c>
      <c r="J20" s="1">
        <f t="shared" si="2"/>
        <v>53.55509</v>
      </c>
      <c r="K20" s="1">
        <v>6.7</v>
      </c>
      <c r="L20" s="1">
        <v>250</v>
      </c>
      <c r="M20" s="1">
        <f t="shared" si="3"/>
        <v>0.89704775749999999</v>
      </c>
      <c r="N20" s="12">
        <f t="shared" si="4"/>
        <v>26.857717290419099</v>
      </c>
      <c r="R20" s="17"/>
      <c r="S20" s="1">
        <v>103879</v>
      </c>
      <c r="T20" s="1">
        <v>1.0913999999999999</v>
      </c>
      <c r="U20" s="1">
        <v>1.1248</v>
      </c>
      <c r="V20" s="1">
        <f t="shared" si="5"/>
        <v>3.3400000000000103E-2</v>
      </c>
      <c r="W20" s="1">
        <v>0.38945999999999997</v>
      </c>
      <c r="X20" s="1">
        <v>0.41021999999999997</v>
      </c>
      <c r="Y20" s="1">
        <f t="shared" si="6"/>
        <v>0.36014000000000002</v>
      </c>
      <c r="Z20" s="1">
        <f t="shared" si="7"/>
        <v>1022.606348</v>
      </c>
      <c r="AA20" s="1">
        <v>4.5999999999999996</v>
      </c>
      <c r="AB20" s="1">
        <v>250</v>
      </c>
      <c r="AC20" s="1">
        <f t="shared" si="8"/>
        <v>11.759973002000001</v>
      </c>
      <c r="AD20" s="12">
        <f t="shared" si="9"/>
        <v>352.095000059879</v>
      </c>
    </row>
    <row r="21" spans="2:30" ht="23" customHeight="1">
      <c r="B21" s="18"/>
      <c r="C21" s="14">
        <v>103880</v>
      </c>
      <c r="D21" s="14">
        <v>1.0998000000000001</v>
      </c>
      <c r="E21" s="14">
        <v>1.1293</v>
      </c>
      <c r="F21" s="14">
        <f t="shared" si="0"/>
        <v>2.9499999999999901E-2</v>
      </c>
      <c r="G21" s="14">
        <v>5.04E-2</v>
      </c>
      <c r="H21" s="14">
        <v>4.58E-2</v>
      </c>
      <c r="I21" s="14">
        <f t="shared" si="1"/>
        <v>4.5999999999999999E-2</v>
      </c>
      <c r="J21" s="14">
        <f t="shared" si="2"/>
        <v>52.172800000000002</v>
      </c>
      <c r="K21" s="14">
        <v>6.7</v>
      </c>
      <c r="L21" s="14">
        <v>250</v>
      </c>
      <c r="M21" s="14">
        <f t="shared" si="3"/>
        <v>0.87389439999999996</v>
      </c>
      <c r="N21" s="15">
        <f t="shared" si="4"/>
        <v>29.623538983050999</v>
      </c>
      <c r="R21" s="18"/>
      <c r="S21" s="14">
        <v>103880</v>
      </c>
      <c r="T21" s="14">
        <v>1.0998000000000001</v>
      </c>
      <c r="U21" s="14">
        <v>1.1293</v>
      </c>
      <c r="V21" s="14">
        <f t="shared" si="5"/>
        <v>2.9499999999999901E-2</v>
      </c>
      <c r="W21" s="14">
        <v>0.42336000000000001</v>
      </c>
      <c r="X21" s="14">
        <v>0.38447999999999999</v>
      </c>
      <c r="Y21" s="14">
        <f t="shared" si="6"/>
        <v>0.36421999999999999</v>
      </c>
      <c r="Z21" s="14">
        <f t="shared" si="7"/>
        <v>1034.390204</v>
      </c>
      <c r="AA21" s="14">
        <v>4.5999999999999996</v>
      </c>
      <c r="AB21" s="14">
        <v>250</v>
      </c>
      <c r="AC21" s="14">
        <f t="shared" si="8"/>
        <v>11.895487345999999</v>
      </c>
      <c r="AD21" s="15">
        <f t="shared" si="9"/>
        <v>403.23685918644298</v>
      </c>
    </row>
    <row r="22" spans="2:30" ht="23" customHeight="1">
      <c r="B22" s="16" t="s">
        <v>198</v>
      </c>
      <c r="C22" s="4">
        <v>101210</v>
      </c>
      <c r="D22" s="4">
        <v>1.0923</v>
      </c>
      <c r="E22" s="4">
        <v>1.1218999999999999</v>
      </c>
      <c r="F22" s="4">
        <f t="shared" si="0"/>
        <v>2.95999999999998E-2</v>
      </c>
      <c r="G22" s="4">
        <v>3.1600000000000003E-2</v>
      </c>
      <c r="H22" s="4">
        <v>2.3E-2</v>
      </c>
      <c r="I22" s="4">
        <f t="shared" si="1"/>
        <v>2.52E-2</v>
      </c>
      <c r="J22" s="4">
        <f t="shared" si="2"/>
        <v>30.056159999999998</v>
      </c>
      <c r="K22" s="4">
        <v>6.7</v>
      </c>
      <c r="L22" s="4">
        <v>250</v>
      </c>
      <c r="M22" s="4">
        <f t="shared" si="3"/>
        <v>0.50344067999999997</v>
      </c>
      <c r="N22" s="5">
        <f t="shared" si="4"/>
        <v>17.008131081081199</v>
      </c>
      <c r="R22" s="16" t="s">
        <v>198</v>
      </c>
      <c r="S22" s="4">
        <v>101212</v>
      </c>
      <c r="T22" s="4">
        <v>1.0931999999999999</v>
      </c>
      <c r="U22" s="4">
        <v>1.1486000000000001</v>
      </c>
      <c r="V22" s="4">
        <f t="shared" si="5"/>
        <v>5.5400000000000102E-2</v>
      </c>
      <c r="W22" s="4">
        <v>0.42653999999999997</v>
      </c>
      <c r="X22" s="4">
        <v>0.39348</v>
      </c>
      <c r="Y22" s="4">
        <f t="shared" si="6"/>
        <v>0.37030999999999997</v>
      </c>
      <c r="Z22" s="4">
        <f t="shared" si="7"/>
        <v>1051.9793420000001</v>
      </c>
      <c r="AA22" s="4">
        <v>4.5999999999999996</v>
      </c>
      <c r="AB22" s="4">
        <v>250</v>
      </c>
      <c r="AC22" s="4">
        <f t="shared" si="8"/>
        <v>12.097762433</v>
      </c>
      <c r="AD22" s="5">
        <f t="shared" si="9"/>
        <v>218.37116305054101</v>
      </c>
    </row>
    <row r="23" spans="2:30" ht="23" customHeight="1">
      <c r="B23" s="17"/>
      <c r="C23" s="1">
        <v>101212</v>
      </c>
      <c r="D23" s="1">
        <v>1.0931999999999999</v>
      </c>
      <c r="E23" s="1">
        <v>1.1486000000000001</v>
      </c>
      <c r="F23" s="1">
        <f t="shared" si="0"/>
        <v>5.5400000000000102E-2</v>
      </c>
      <c r="G23" s="1">
        <v>5.11E-2</v>
      </c>
      <c r="H23" s="1">
        <v>5.4899999999999997E-2</v>
      </c>
      <c r="I23" s="1">
        <f t="shared" si="1"/>
        <v>5.0900000000000001E-2</v>
      </c>
      <c r="J23" s="1">
        <f t="shared" si="2"/>
        <v>57.38297</v>
      </c>
      <c r="K23" s="1">
        <v>6.7</v>
      </c>
      <c r="L23" s="1">
        <v>250</v>
      </c>
      <c r="M23" s="1">
        <f t="shared" si="3"/>
        <v>0.96116474750000003</v>
      </c>
      <c r="N23" s="12">
        <f t="shared" si="4"/>
        <v>17.349544178700299</v>
      </c>
      <c r="R23" s="17"/>
      <c r="S23" s="1">
        <v>101216</v>
      </c>
      <c r="T23" s="1">
        <v>1.1017999999999999</v>
      </c>
      <c r="U23" s="1">
        <v>1.1761999999999999</v>
      </c>
      <c r="V23" s="1">
        <f t="shared" si="5"/>
        <v>7.4399999999999994E-2</v>
      </c>
      <c r="W23" s="1">
        <v>0.40854000000000001</v>
      </c>
      <c r="X23" s="1">
        <v>0.46848000000000001</v>
      </c>
      <c r="Y23" s="1">
        <f t="shared" si="6"/>
        <v>0.39881</v>
      </c>
      <c r="Z23" s="1">
        <f t="shared" si="7"/>
        <v>1134.293042</v>
      </c>
      <c r="AA23" s="1">
        <v>4.5999999999999996</v>
      </c>
      <c r="AB23" s="1">
        <v>250</v>
      </c>
      <c r="AC23" s="1">
        <f t="shared" si="8"/>
        <v>13.044369982999999</v>
      </c>
      <c r="AD23" s="12">
        <f t="shared" si="9"/>
        <v>175.32755353494599</v>
      </c>
    </row>
    <row r="24" spans="2:30" ht="23" customHeight="1">
      <c r="B24" s="17"/>
      <c r="C24" s="1">
        <v>101216</v>
      </c>
      <c r="D24" s="1">
        <v>1.1017999999999999</v>
      </c>
      <c r="E24" s="1">
        <v>1.1761999999999999</v>
      </c>
      <c r="F24" s="1">
        <f t="shared" si="0"/>
        <v>7.4399999999999994E-2</v>
      </c>
      <c r="G24" s="1">
        <v>6.2700000000000006E-2</v>
      </c>
      <c r="H24" s="1">
        <v>7.17E-2</v>
      </c>
      <c r="I24" s="1">
        <f t="shared" si="1"/>
        <v>6.5100000000000005E-2</v>
      </c>
      <c r="J24" s="1">
        <f t="shared" si="2"/>
        <v>72.481830000000002</v>
      </c>
      <c r="K24" s="1">
        <v>6.7</v>
      </c>
      <c r="L24" s="1">
        <v>250</v>
      </c>
      <c r="M24" s="1">
        <f t="shared" si="3"/>
        <v>1.2140706525</v>
      </c>
      <c r="N24" s="12">
        <f t="shared" si="4"/>
        <v>16.318153931451601</v>
      </c>
      <c r="R24" s="17"/>
      <c r="S24" s="1">
        <v>101217</v>
      </c>
      <c r="T24" s="1">
        <v>1.1023000000000001</v>
      </c>
      <c r="U24" s="1">
        <v>1.1769000000000001</v>
      </c>
      <c r="V24" s="1">
        <f t="shared" si="5"/>
        <v>7.46E-2</v>
      </c>
      <c r="W24" s="1">
        <v>0.53735999999999995</v>
      </c>
      <c r="X24" s="1">
        <v>0.47088000000000002</v>
      </c>
      <c r="Y24" s="1">
        <f t="shared" si="6"/>
        <v>0.46442</v>
      </c>
      <c r="Z24" s="1">
        <f t="shared" si="7"/>
        <v>1323.787844</v>
      </c>
      <c r="AA24" s="1">
        <v>4.5999999999999996</v>
      </c>
      <c r="AB24" s="1">
        <v>250</v>
      </c>
      <c r="AC24" s="1">
        <f t="shared" si="8"/>
        <v>15.223560206</v>
      </c>
      <c r="AD24" s="12">
        <f t="shared" si="9"/>
        <v>204.06917166219799</v>
      </c>
    </row>
    <row r="25" spans="2:30" ht="23" customHeight="1">
      <c r="B25" s="17"/>
      <c r="C25" s="1">
        <v>101218</v>
      </c>
      <c r="D25" s="1">
        <v>1.0960000000000001</v>
      </c>
      <c r="E25" s="1">
        <v>1.1619999999999999</v>
      </c>
      <c r="F25" s="1">
        <f t="shared" si="0"/>
        <v>6.5999999999999795E-2</v>
      </c>
      <c r="G25" s="1">
        <v>5.1299999999999998E-2</v>
      </c>
      <c r="H25" s="1">
        <v>5.4800000000000001E-2</v>
      </c>
      <c r="I25" s="1">
        <f t="shared" si="1"/>
        <v>5.0950000000000002E-2</v>
      </c>
      <c r="J25" s="1">
        <f t="shared" si="2"/>
        <v>57.436135</v>
      </c>
      <c r="K25" s="1">
        <v>6.7</v>
      </c>
      <c r="L25" s="1">
        <v>250</v>
      </c>
      <c r="M25" s="1">
        <f t="shared" si="3"/>
        <v>0.96205526124999996</v>
      </c>
      <c r="N25" s="12">
        <f t="shared" si="4"/>
        <v>14.5765948674243</v>
      </c>
      <c r="R25" s="17"/>
      <c r="S25" s="1">
        <v>101218</v>
      </c>
      <c r="T25" s="1">
        <v>1.0960000000000001</v>
      </c>
      <c r="U25" s="1">
        <v>1.1619999999999999</v>
      </c>
      <c r="V25" s="1">
        <f t="shared" si="5"/>
        <v>6.5999999999999795E-2</v>
      </c>
      <c r="W25" s="1">
        <v>0.45672000000000001</v>
      </c>
      <c r="X25" s="1">
        <v>0.4446</v>
      </c>
      <c r="Y25" s="1">
        <f t="shared" si="6"/>
        <v>0.41095999999999999</v>
      </c>
      <c r="Z25" s="1">
        <f t="shared" si="7"/>
        <v>1169.3846719999999</v>
      </c>
      <c r="AA25" s="1">
        <v>4.5999999999999996</v>
      </c>
      <c r="AB25" s="1">
        <v>250</v>
      </c>
      <c r="AC25" s="1">
        <f t="shared" si="8"/>
        <v>13.447923727999999</v>
      </c>
      <c r="AD25" s="12">
        <f t="shared" si="9"/>
        <v>203.75642012121301</v>
      </c>
    </row>
    <row r="26" spans="2:30" ht="23" customHeight="1">
      <c r="B26" s="17"/>
      <c r="C26" s="1">
        <v>101221</v>
      </c>
      <c r="D26" s="1">
        <v>1.0849</v>
      </c>
      <c r="E26" s="1">
        <v>1.1485000000000001</v>
      </c>
      <c r="F26" s="1">
        <f t="shared" si="0"/>
        <v>6.3600000000000101E-2</v>
      </c>
      <c r="G26" s="1">
        <v>5.2400000000000002E-2</v>
      </c>
      <c r="H26" s="1">
        <v>5.5300000000000002E-2</v>
      </c>
      <c r="I26" s="1">
        <f t="shared" si="1"/>
        <v>5.1749999999999997E-2</v>
      </c>
      <c r="J26" s="1">
        <f t="shared" si="2"/>
        <v>58.286774999999999</v>
      </c>
      <c r="K26" s="1">
        <v>6.7</v>
      </c>
      <c r="L26" s="1">
        <v>250</v>
      </c>
      <c r="M26" s="1">
        <f t="shared" si="3"/>
        <v>0.97630348124999999</v>
      </c>
      <c r="N26" s="12">
        <f t="shared" si="4"/>
        <v>15.350683667452801</v>
      </c>
      <c r="R26" s="17"/>
      <c r="S26" s="1">
        <v>101220</v>
      </c>
      <c r="T26" s="1">
        <v>1.0849</v>
      </c>
      <c r="U26" s="1">
        <v>1.1485000000000001</v>
      </c>
      <c r="V26" s="1">
        <f t="shared" si="5"/>
        <v>6.3600000000000101E-2</v>
      </c>
      <c r="W26" s="1">
        <v>0.43643999999999999</v>
      </c>
      <c r="X26" s="1">
        <v>0.45035999999999998</v>
      </c>
      <c r="Y26" s="1">
        <f t="shared" si="6"/>
        <v>0.4037</v>
      </c>
      <c r="Z26" s="1">
        <f t="shared" si="7"/>
        <v>1148.41634</v>
      </c>
      <c r="AA26" s="1">
        <v>4.5999999999999996</v>
      </c>
      <c r="AB26" s="1">
        <v>250</v>
      </c>
      <c r="AC26" s="1">
        <f t="shared" si="8"/>
        <v>13.206787909999999</v>
      </c>
      <c r="AD26" s="12">
        <f t="shared" si="9"/>
        <v>207.653897955975</v>
      </c>
    </row>
    <row r="27" spans="2:30" ht="23" customHeight="1">
      <c r="B27" s="18"/>
      <c r="C27" s="14">
        <v>101222</v>
      </c>
      <c r="D27" s="14">
        <v>1.0854999999999999</v>
      </c>
      <c r="E27" s="14">
        <v>1.1393</v>
      </c>
      <c r="F27" s="14">
        <f t="shared" si="0"/>
        <v>5.3800000000000098E-2</v>
      </c>
      <c r="G27" s="14">
        <v>4.9399999999999999E-2</v>
      </c>
      <c r="H27" s="14">
        <v>5.28E-2</v>
      </c>
      <c r="I27" s="14">
        <f t="shared" si="1"/>
        <v>4.9000000000000002E-2</v>
      </c>
      <c r="J27" s="14">
        <f t="shared" si="2"/>
        <v>55.362699999999997</v>
      </c>
      <c r="K27" s="14">
        <v>6.7</v>
      </c>
      <c r="L27" s="14">
        <v>250</v>
      </c>
      <c r="M27" s="14">
        <f t="shared" si="3"/>
        <v>0.92732522500000003</v>
      </c>
      <c r="N27" s="15">
        <f t="shared" si="4"/>
        <v>17.236528345724899</v>
      </c>
      <c r="R27" s="18"/>
      <c r="S27" s="14">
        <v>101222</v>
      </c>
      <c r="T27" s="14">
        <v>1.0854999999999999</v>
      </c>
      <c r="U27" s="14">
        <v>1.1393</v>
      </c>
      <c r="V27" s="14">
        <f t="shared" si="5"/>
        <v>5.3800000000000098E-2</v>
      </c>
      <c r="W27" s="14">
        <v>0.40782000000000002</v>
      </c>
      <c r="X27" s="14">
        <v>0.45372000000000001</v>
      </c>
      <c r="Y27" s="14">
        <f t="shared" si="6"/>
        <v>0.39106999999999997</v>
      </c>
      <c r="Z27" s="14">
        <f t="shared" si="7"/>
        <v>1111.9383740000001</v>
      </c>
      <c r="AA27" s="14">
        <v>4.5999999999999996</v>
      </c>
      <c r="AB27" s="14">
        <v>250</v>
      </c>
      <c r="AC27" s="14">
        <f t="shared" si="8"/>
        <v>12.787291301</v>
      </c>
      <c r="AD27" s="15">
        <f t="shared" si="9"/>
        <v>237.68199444237899</v>
      </c>
    </row>
    <row r="28" spans="2:30" ht="23" customHeight="1">
      <c r="B28" s="17"/>
      <c r="G28" s="1" t="s">
        <v>214</v>
      </c>
      <c r="H28" s="1">
        <v>2.0999999999999999E-3</v>
      </c>
      <c r="N28" s="12"/>
      <c r="R28" s="17"/>
      <c r="W28" s="1" t="s">
        <v>214</v>
      </c>
      <c r="X28" s="1">
        <v>3.9699999999999999E-2</v>
      </c>
      <c r="AD28" s="12"/>
    </row>
    <row r="29" spans="2:30" ht="23" customHeight="1">
      <c r="B29" s="17"/>
      <c r="N29" s="12"/>
      <c r="R29" s="17"/>
      <c r="AD29" s="12"/>
    </row>
    <row r="30" spans="2:30" ht="23" customHeight="1">
      <c r="B30" s="17"/>
      <c r="N30" s="12"/>
      <c r="R30" s="17"/>
      <c r="AD30" s="12"/>
    </row>
    <row r="31" spans="2:30" ht="23" customHeight="1">
      <c r="B31" s="17"/>
      <c r="N31" s="12"/>
      <c r="R31" s="17"/>
      <c r="AD31" s="12"/>
    </row>
    <row r="32" spans="2:30" ht="23" customHeight="1">
      <c r="B32" s="17"/>
      <c r="N32" s="12"/>
      <c r="R32" s="17"/>
      <c r="AD32" s="12"/>
    </row>
    <row r="33" spans="2:30" ht="23" customHeight="1">
      <c r="B33" s="17"/>
      <c r="N33" s="12"/>
      <c r="R33" s="17"/>
      <c r="AD33" s="12"/>
    </row>
    <row r="34" spans="2:30" ht="23" customHeight="1">
      <c r="B34" s="17"/>
      <c r="N34" s="12"/>
      <c r="R34" s="17"/>
      <c r="AD34" s="12"/>
    </row>
    <row r="35" spans="2:30" ht="23" customHeight="1">
      <c r="B35" s="17"/>
      <c r="N35" s="12"/>
      <c r="R35" s="17"/>
      <c r="AD35" s="12"/>
    </row>
    <row r="36" spans="2:30" ht="24" customHeight="1">
      <c r="B36" s="16" t="s">
        <v>73</v>
      </c>
      <c r="C36" s="4" t="s">
        <v>74</v>
      </c>
      <c r="D36" s="4" t="s">
        <v>3</v>
      </c>
      <c r="E36" s="4" t="s">
        <v>3</v>
      </c>
      <c r="F36" s="5" t="s">
        <v>215</v>
      </c>
      <c r="N36" s="12"/>
      <c r="R36" s="16" t="s">
        <v>73</v>
      </c>
      <c r="S36" s="4" t="s">
        <v>74</v>
      </c>
      <c r="T36" s="4" t="s">
        <v>3</v>
      </c>
      <c r="U36" s="4" t="s">
        <v>3</v>
      </c>
      <c r="V36" s="5" t="s">
        <v>215</v>
      </c>
      <c r="AD36" s="12"/>
    </row>
    <row r="37" spans="2:30" ht="24" customHeight="1">
      <c r="B37" s="17">
        <v>3.6999999999999998E-2</v>
      </c>
      <c r="C37" s="1">
        <v>3.7499999999999999E-2</v>
      </c>
      <c r="D37" s="1">
        <f>AVERAGE(B37:C37)</f>
        <v>3.7249999999999998E-2</v>
      </c>
      <c r="E37" s="1">
        <f t="shared" ref="E37:E41" si="10">D37-0.03725</f>
        <v>0</v>
      </c>
      <c r="F37" s="12">
        <v>0</v>
      </c>
      <c r="N37" s="12"/>
      <c r="R37" s="17">
        <v>3.5900000000000001E-2</v>
      </c>
      <c r="S37" s="1">
        <v>3.5099999999999999E-2</v>
      </c>
      <c r="T37" s="1">
        <f>AVERAGE(R37:S37)</f>
        <v>3.5499999999999997E-2</v>
      </c>
      <c r="U37" s="1">
        <f>T37-0.0355</f>
        <v>0</v>
      </c>
      <c r="V37" s="12">
        <v>0</v>
      </c>
      <c r="AD37" s="12"/>
    </row>
    <row r="38" spans="2:30" ht="24" customHeight="1">
      <c r="B38" s="17">
        <v>8.2900000000000001E-2</v>
      </c>
      <c r="C38" s="1">
        <v>7.8399999999999997E-2</v>
      </c>
      <c r="D38" s="1">
        <f>AVERAGE(B38:C38)</f>
        <v>8.0649999999999999E-2</v>
      </c>
      <c r="E38" s="1">
        <f t="shared" si="10"/>
        <v>4.3400000000000001E-2</v>
      </c>
      <c r="F38" s="12">
        <v>50</v>
      </c>
      <c r="N38" s="12"/>
      <c r="R38" s="17">
        <v>7.3499999999999996E-2</v>
      </c>
      <c r="S38" s="1">
        <v>7.2099999999999997E-2</v>
      </c>
      <c r="T38" s="1">
        <f t="shared" ref="T38:T43" si="11">AVERAGE(R38:S38)</f>
        <v>7.2800000000000004E-2</v>
      </c>
      <c r="U38" s="1">
        <f t="shared" ref="U38:U43" si="12">T38-0.0355</f>
        <v>3.73E-2</v>
      </c>
      <c r="V38" s="12">
        <v>100</v>
      </c>
      <c r="AD38" s="12"/>
    </row>
    <row r="39" spans="2:30" ht="24" customHeight="1">
      <c r="B39" s="17">
        <v>0.128</v>
      </c>
      <c r="C39" s="1">
        <v>0.12529999999999999</v>
      </c>
      <c r="D39" s="1">
        <f>AVERAGE(B39:C39)</f>
        <v>0.12665000000000001</v>
      </c>
      <c r="E39" s="1">
        <f t="shared" si="10"/>
        <v>8.9399999999999993E-2</v>
      </c>
      <c r="F39" s="12">
        <v>100</v>
      </c>
      <c r="N39" s="12"/>
      <c r="R39" s="17">
        <v>0.1152</v>
      </c>
      <c r="S39" s="1">
        <v>0.11409999999999999</v>
      </c>
      <c r="T39" s="1">
        <f t="shared" si="11"/>
        <v>0.11465</v>
      </c>
      <c r="U39" s="1">
        <f t="shared" si="12"/>
        <v>7.9149999999999998E-2</v>
      </c>
      <c r="V39" s="12">
        <v>200</v>
      </c>
      <c r="AD39" s="12"/>
    </row>
    <row r="40" spans="2:30" ht="24" customHeight="1">
      <c r="B40" s="17">
        <v>0.21210000000000001</v>
      </c>
      <c r="C40" s="1">
        <v>0.2271</v>
      </c>
      <c r="D40" s="1">
        <f>AVERAGE(B40:C40)</f>
        <v>0.21959999999999999</v>
      </c>
      <c r="E40" s="1">
        <f t="shared" si="10"/>
        <v>0.18235000000000001</v>
      </c>
      <c r="F40" s="12">
        <v>200</v>
      </c>
      <c r="N40" s="12"/>
      <c r="R40" s="17">
        <v>0.15659999999999999</v>
      </c>
      <c r="S40" s="1">
        <v>0.15570000000000001</v>
      </c>
      <c r="T40" s="1">
        <f t="shared" si="11"/>
        <v>0.15615000000000001</v>
      </c>
      <c r="U40" s="1">
        <f t="shared" si="12"/>
        <v>0.12064999999999999</v>
      </c>
      <c r="V40" s="12">
        <v>300</v>
      </c>
      <c r="AD40" s="12"/>
    </row>
    <row r="41" spans="2:30" ht="24" customHeight="1">
      <c r="B41" s="18">
        <v>0.40060000000000001</v>
      </c>
      <c r="C41" s="14">
        <v>0.41880000000000001</v>
      </c>
      <c r="D41" s="14">
        <f>AVERAGE(B41:C41)</f>
        <v>0.40970000000000001</v>
      </c>
      <c r="E41" s="14">
        <f t="shared" si="10"/>
        <v>0.37245</v>
      </c>
      <c r="F41" s="15">
        <v>397.4</v>
      </c>
      <c r="N41" s="12"/>
      <c r="R41" s="17">
        <v>0.24979999999999999</v>
      </c>
      <c r="S41" s="1">
        <v>0.2596</v>
      </c>
      <c r="T41" s="1">
        <f t="shared" si="11"/>
        <v>0.25469999999999998</v>
      </c>
      <c r="U41" s="1">
        <f t="shared" si="12"/>
        <v>0.21920000000000001</v>
      </c>
      <c r="V41" s="12">
        <v>596</v>
      </c>
      <c r="AD41" s="12"/>
    </row>
    <row r="42" spans="2:30" ht="24" customHeight="1">
      <c r="B42" s="17"/>
      <c r="N42" s="12"/>
      <c r="R42" s="17">
        <v>0.33339999999999997</v>
      </c>
      <c r="S42" s="1">
        <v>0.3322</v>
      </c>
      <c r="T42" s="1">
        <f t="shared" si="11"/>
        <v>0.33279999999999998</v>
      </c>
      <c r="U42" s="1">
        <f t="shared" si="12"/>
        <v>0.29730000000000001</v>
      </c>
      <c r="V42" s="12">
        <v>888</v>
      </c>
      <c r="AD42" s="12"/>
    </row>
    <row r="43" spans="2:30" ht="24" customHeight="1">
      <c r="B43" s="17"/>
      <c r="N43" s="12"/>
      <c r="R43" s="18">
        <v>0.45879999999999999</v>
      </c>
      <c r="S43" s="14">
        <v>0.46139999999999998</v>
      </c>
      <c r="T43" s="14">
        <f t="shared" si="11"/>
        <v>0.46010000000000001</v>
      </c>
      <c r="U43" s="14">
        <f t="shared" si="12"/>
        <v>0.42459999999999998</v>
      </c>
      <c r="V43" s="15">
        <v>1196</v>
      </c>
      <c r="AD43" s="12"/>
    </row>
    <row r="44" spans="2:30" ht="24" customHeight="1">
      <c r="B44" s="17"/>
      <c r="N44" s="12"/>
      <c r="R44" s="17"/>
      <c r="AD44" s="12"/>
    </row>
    <row r="45" spans="2:30">
      <c r="B45" s="17"/>
      <c r="N45" s="12"/>
      <c r="R45" s="17"/>
      <c r="AD45" s="12"/>
    </row>
    <row r="46" spans="2:30">
      <c r="B46" s="17"/>
      <c r="N46" s="12"/>
      <c r="R46" s="17"/>
      <c r="AD46" s="12"/>
    </row>
    <row r="47" spans="2:30">
      <c r="B47" s="1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5"/>
      <c r="R47" s="18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5"/>
    </row>
  </sheetData>
  <mergeCells count="2">
    <mergeCell ref="B2:N2"/>
    <mergeCell ref="R2:AD2"/>
  </mergeCells>
  <phoneticPr fontId="16" type="noConversion"/>
  <pageMargins left="0.75" right="0.75" top="1" bottom="1" header="0.5" footer="0.5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K33"/>
  <sheetViews>
    <sheetView workbookViewId="0">
      <selection activeCell="O15" sqref="O15"/>
    </sheetView>
  </sheetViews>
  <sheetFormatPr defaultColWidth="9" defaultRowHeight="13.5"/>
  <cols>
    <col min="1" max="1" width="2.1328125" customWidth="1"/>
    <col min="2" max="2" width="15.46484375" style="1" customWidth="1"/>
    <col min="3" max="3" width="11" style="1" customWidth="1"/>
    <col min="4" max="4" width="16.33203125" style="1" customWidth="1"/>
    <col min="5" max="5" width="11" style="1" customWidth="1"/>
    <col min="8" max="8" width="15.265625" style="1" customWidth="1"/>
    <col min="9" max="9" width="12.46484375" style="1" customWidth="1"/>
    <col min="10" max="10" width="14.73046875" style="1" customWidth="1"/>
    <col min="11" max="11" width="12.46484375" style="1" customWidth="1"/>
  </cols>
  <sheetData>
    <row r="2" spans="2:11" ht="25.15">
      <c r="B2" s="296" t="s">
        <v>216</v>
      </c>
      <c r="C2" s="297"/>
      <c r="D2" s="297"/>
      <c r="E2" s="298"/>
      <c r="H2" s="296" t="s">
        <v>217</v>
      </c>
      <c r="I2" s="297"/>
      <c r="J2" s="297"/>
      <c r="K2" s="298"/>
    </row>
    <row r="3" spans="2:11" ht="20" customHeight="1">
      <c r="B3" s="17" t="s">
        <v>8</v>
      </c>
      <c r="C3" s="1" t="s">
        <v>218</v>
      </c>
      <c r="D3" s="1" t="s">
        <v>78</v>
      </c>
      <c r="E3" s="12" t="s">
        <v>218</v>
      </c>
      <c r="H3" s="17" t="s">
        <v>8</v>
      </c>
      <c r="I3" s="1" t="s">
        <v>219</v>
      </c>
      <c r="J3" s="1" t="s">
        <v>78</v>
      </c>
      <c r="K3" s="12" t="s">
        <v>220</v>
      </c>
    </row>
    <row r="4" spans="2:11" ht="20" customHeight="1">
      <c r="B4" s="16" t="s">
        <v>195</v>
      </c>
      <c r="C4" s="4">
        <v>12</v>
      </c>
      <c r="D4" s="4">
        <v>2</v>
      </c>
      <c r="E4" s="5">
        <f>C4*D4</f>
        <v>24</v>
      </c>
      <c r="H4" s="16" t="s">
        <v>195</v>
      </c>
      <c r="I4" s="4">
        <v>59</v>
      </c>
      <c r="J4" s="4">
        <v>2</v>
      </c>
      <c r="K4" s="5">
        <f>I4*J4</f>
        <v>118</v>
      </c>
    </row>
    <row r="5" spans="2:11" ht="20" customHeight="1">
      <c r="B5" s="17"/>
      <c r="C5" s="1">
        <v>12</v>
      </c>
      <c r="D5" s="1">
        <v>2</v>
      </c>
      <c r="E5" s="12">
        <f t="shared" ref="E5:E27" si="0">C5*D5</f>
        <v>24</v>
      </c>
      <c r="H5" s="17"/>
      <c r="I5" s="1">
        <v>64</v>
      </c>
      <c r="J5" s="1">
        <v>2</v>
      </c>
      <c r="K5" s="12">
        <f t="shared" ref="K5:K27" si="1">I5*J5</f>
        <v>128</v>
      </c>
    </row>
    <row r="6" spans="2:11" ht="20" customHeight="1">
      <c r="B6" s="17"/>
      <c r="C6" s="1">
        <v>10</v>
      </c>
      <c r="D6" s="1">
        <v>2</v>
      </c>
      <c r="E6" s="12">
        <f t="shared" si="0"/>
        <v>20</v>
      </c>
      <c r="H6" s="17"/>
      <c r="I6" s="1">
        <v>49</v>
      </c>
      <c r="J6" s="1">
        <v>2</v>
      </c>
      <c r="K6" s="12">
        <f t="shared" si="1"/>
        <v>98</v>
      </c>
    </row>
    <row r="7" spans="2:11" ht="20" customHeight="1">
      <c r="B7" s="17"/>
      <c r="C7" s="1">
        <v>11</v>
      </c>
      <c r="D7" s="1">
        <v>2</v>
      </c>
      <c r="E7" s="12">
        <f t="shared" si="0"/>
        <v>22</v>
      </c>
      <c r="H7" s="17"/>
      <c r="I7" s="1">
        <v>47</v>
      </c>
      <c r="J7" s="1">
        <v>2</v>
      </c>
      <c r="K7" s="12">
        <f t="shared" si="1"/>
        <v>94</v>
      </c>
    </row>
    <row r="8" spans="2:11" ht="20" customHeight="1">
      <c r="B8" s="17"/>
      <c r="C8" s="1">
        <v>16</v>
      </c>
      <c r="D8" s="1">
        <v>2</v>
      </c>
      <c r="E8" s="12">
        <f t="shared" si="0"/>
        <v>32</v>
      </c>
      <c r="H8" s="17"/>
      <c r="I8" s="1">
        <v>106</v>
      </c>
      <c r="J8" s="1">
        <v>2</v>
      </c>
      <c r="K8" s="12">
        <f t="shared" si="1"/>
        <v>212</v>
      </c>
    </row>
    <row r="9" spans="2:11" ht="20" customHeight="1">
      <c r="B9" s="18"/>
      <c r="C9" s="14">
        <v>8</v>
      </c>
      <c r="D9" s="14">
        <v>2</v>
      </c>
      <c r="E9" s="15">
        <f t="shared" si="0"/>
        <v>16</v>
      </c>
      <c r="H9" s="18"/>
      <c r="I9" s="14">
        <v>48</v>
      </c>
      <c r="J9" s="14">
        <v>2</v>
      </c>
      <c r="K9" s="15">
        <f t="shared" si="1"/>
        <v>96</v>
      </c>
    </row>
    <row r="10" spans="2:11" ht="20" customHeight="1">
      <c r="B10" s="16" t="s">
        <v>196</v>
      </c>
      <c r="C10" s="4">
        <v>8</v>
      </c>
      <c r="D10" s="4">
        <v>2</v>
      </c>
      <c r="E10" s="5">
        <f t="shared" si="0"/>
        <v>16</v>
      </c>
      <c r="H10" s="16" t="s">
        <v>196</v>
      </c>
      <c r="I10" s="4">
        <v>50</v>
      </c>
      <c r="J10" s="4">
        <v>2</v>
      </c>
      <c r="K10" s="5">
        <f t="shared" si="1"/>
        <v>100</v>
      </c>
    </row>
    <row r="11" spans="2:11" ht="20" customHeight="1">
      <c r="B11" s="17"/>
      <c r="C11" s="1">
        <v>8</v>
      </c>
      <c r="D11" s="1">
        <v>2</v>
      </c>
      <c r="E11" s="12">
        <f t="shared" si="0"/>
        <v>16</v>
      </c>
      <c r="H11" s="17"/>
      <c r="I11" s="1">
        <v>50</v>
      </c>
      <c r="J11" s="1">
        <v>2</v>
      </c>
      <c r="K11" s="12">
        <f t="shared" si="1"/>
        <v>100</v>
      </c>
    </row>
    <row r="12" spans="2:11" ht="20" customHeight="1">
      <c r="B12" s="17"/>
      <c r="C12" s="1">
        <v>9</v>
      </c>
      <c r="D12" s="1">
        <v>2</v>
      </c>
      <c r="E12" s="12">
        <f t="shared" si="0"/>
        <v>18</v>
      </c>
      <c r="H12" s="17"/>
      <c r="I12" s="1">
        <v>58</v>
      </c>
      <c r="J12" s="1">
        <v>2</v>
      </c>
      <c r="K12" s="12">
        <f t="shared" si="1"/>
        <v>116</v>
      </c>
    </row>
    <row r="13" spans="2:11" ht="20" customHeight="1">
      <c r="B13" s="17"/>
      <c r="C13" s="1">
        <v>11</v>
      </c>
      <c r="D13" s="1">
        <v>2</v>
      </c>
      <c r="E13" s="12">
        <f t="shared" si="0"/>
        <v>22</v>
      </c>
      <c r="H13" s="17"/>
      <c r="I13" s="1">
        <v>49</v>
      </c>
      <c r="J13" s="1">
        <v>2</v>
      </c>
      <c r="K13" s="12">
        <f t="shared" si="1"/>
        <v>98</v>
      </c>
    </row>
    <row r="14" spans="2:11" ht="20" customHeight="1">
      <c r="B14" s="17"/>
      <c r="C14" s="1">
        <v>7</v>
      </c>
      <c r="D14" s="1">
        <v>2</v>
      </c>
      <c r="E14" s="12">
        <f t="shared" si="0"/>
        <v>14</v>
      </c>
      <c r="H14" s="17"/>
      <c r="I14" s="1">
        <v>47</v>
      </c>
      <c r="J14" s="1">
        <v>2</v>
      </c>
      <c r="K14" s="12">
        <f t="shared" si="1"/>
        <v>94</v>
      </c>
    </row>
    <row r="15" spans="2:11" ht="20" customHeight="1">
      <c r="B15" s="18"/>
      <c r="C15" s="14">
        <v>11</v>
      </c>
      <c r="D15" s="14">
        <v>2</v>
      </c>
      <c r="E15" s="15">
        <f t="shared" si="0"/>
        <v>22</v>
      </c>
      <c r="H15" s="17"/>
      <c r="I15" s="1">
        <v>56</v>
      </c>
      <c r="J15" s="1">
        <v>2</v>
      </c>
      <c r="K15" s="12">
        <f t="shared" si="1"/>
        <v>112</v>
      </c>
    </row>
    <row r="16" spans="2:11" ht="20" customHeight="1">
      <c r="B16" s="16" t="s">
        <v>197</v>
      </c>
      <c r="C16" s="4">
        <v>138</v>
      </c>
      <c r="D16" s="4">
        <v>2</v>
      </c>
      <c r="E16" s="5">
        <f t="shared" si="0"/>
        <v>276</v>
      </c>
      <c r="H16" s="16" t="s">
        <v>197</v>
      </c>
      <c r="I16" s="4">
        <v>104</v>
      </c>
      <c r="J16" s="4">
        <v>2</v>
      </c>
      <c r="K16" s="5">
        <f t="shared" si="1"/>
        <v>208</v>
      </c>
    </row>
    <row r="17" spans="2:11" ht="20" customHeight="1">
      <c r="B17" s="17"/>
      <c r="C17" s="1">
        <v>200</v>
      </c>
      <c r="D17" s="1">
        <v>2</v>
      </c>
      <c r="E17" s="12">
        <f t="shared" si="0"/>
        <v>400</v>
      </c>
      <c r="H17" s="17"/>
      <c r="I17" s="1">
        <v>126</v>
      </c>
      <c r="J17" s="1">
        <v>2</v>
      </c>
      <c r="K17" s="12">
        <f t="shared" si="1"/>
        <v>252</v>
      </c>
    </row>
    <row r="18" spans="2:11" ht="20" customHeight="1">
      <c r="B18" s="17"/>
      <c r="C18" s="1">
        <v>83</v>
      </c>
      <c r="D18" s="1">
        <v>2</v>
      </c>
      <c r="E18" s="12">
        <f t="shared" si="0"/>
        <v>166</v>
      </c>
      <c r="H18" s="17"/>
      <c r="I18" s="1">
        <v>131</v>
      </c>
      <c r="J18" s="1">
        <v>2</v>
      </c>
      <c r="K18" s="12">
        <f t="shared" si="1"/>
        <v>262</v>
      </c>
    </row>
    <row r="19" spans="2:11" ht="20" customHeight="1">
      <c r="B19" s="17"/>
      <c r="C19" s="1">
        <v>216</v>
      </c>
      <c r="D19" s="1">
        <v>2</v>
      </c>
      <c r="E19" s="12">
        <f t="shared" si="0"/>
        <v>432</v>
      </c>
      <c r="H19" s="17"/>
      <c r="I19" s="1">
        <v>132</v>
      </c>
      <c r="J19" s="1">
        <v>2</v>
      </c>
      <c r="K19" s="12">
        <f t="shared" si="1"/>
        <v>264</v>
      </c>
    </row>
    <row r="20" spans="2:11" ht="20" customHeight="1">
      <c r="B20" s="17"/>
      <c r="C20" s="1">
        <v>157</v>
      </c>
      <c r="D20" s="1">
        <v>2</v>
      </c>
      <c r="E20" s="12">
        <f t="shared" si="0"/>
        <v>314</v>
      </c>
      <c r="H20" s="17"/>
      <c r="I20" s="1">
        <v>210</v>
      </c>
      <c r="J20" s="1">
        <v>2</v>
      </c>
      <c r="K20" s="12">
        <f t="shared" si="1"/>
        <v>420</v>
      </c>
    </row>
    <row r="21" spans="2:11" ht="20" customHeight="1">
      <c r="B21" s="18"/>
      <c r="C21" s="14">
        <v>89</v>
      </c>
      <c r="D21" s="14">
        <v>2</v>
      </c>
      <c r="E21" s="15">
        <f t="shared" si="0"/>
        <v>178</v>
      </c>
      <c r="H21" s="18"/>
      <c r="I21" s="14">
        <v>98</v>
      </c>
      <c r="J21" s="14">
        <v>2</v>
      </c>
      <c r="K21" s="15">
        <f t="shared" si="1"/>
        <v>196</v>
      </c>
    </row>
    <row r="22" spans="2:11" ht="20" customHeight="1">
      <c r="B22" s="17" t="s">
        <v>198</v>
      </c>
      <c r="C22" s="1">
        <v>45</v>
      </c>
      <c r="D22" s="1">
        <v>2</v>
      </c>
      <c r="E22" s="12">
        <f t="shared" si="0"/>
        <v>90</v>
      </c>
      <c r="H22" s="17" t="s">
        <v>198</v>
      </c>
      <c r="I22" s="1">
        <v>57</v>
      </c>
      <c r="J22" s="1">
        <v>2</v>
      </c>
      <c r="K22" s="12">
        <f t="shared" si="1"/>
        <v>114</v>
      </c>
    </row>
    <row r="23" spans="2:11" ht="20" customHeight="1">
      <c r="B23" s="17"/>
      <c r="C23" s="1">
        <v>48</v>
      </c>
      <c r="D23" s="1">
        <v>2</v>
      </c>
      <c r="E23" s="12">
        <f t="shared" si="0"/>
        <v>96</v>
      </c>
      <c r="H23" s="17"/>
      <c r="I23" s="1">
        <v>80</v>
      </c>
      <c r="J23" s="1">
        <v>2</v>
      </c>
      <c r="K23" s="12">
        <f t="shared" si="1"/>
        <v>160</v>
      </c>
    </row>
    <row r="24" spans="2:11" ht="20" customHeight="1">
      <c r="B24" s="17"/>
      <c r="C24" s="1">
        <v>49</v>
      </c>
      <c r="D24" s="1">
        <v>2</v>
      </c>
      <c r="E24" s="12">
        <f t="shared" si="0"/>
        <v>98</v>
      </c>
      <c r="H24" s="17"/>
      <c r="I24" s="1">
        <v>75</v>
      </c>
      <c r="J24" s="1">
        <v>2</v>
      </c>
      <c r="K24" s="12">
        <f t="shared" si="1"/>
        <v>150</v>
      </c>
    </row>
    <row r="25" spans="2:11" ht="20" customHeight="1">
      <c r="B25" s="17"/>
      <c r="C25" s="1">
        <v>43</v>
      </c>
      <c r="D25" s="1">
        <v>2</v>
      </c>
      <c r="E25" s="12">
        <f t="shared" si="0"/>
        <v>86</v>
      </c>
      <c r="H25" s="17"/>
      <c r="I25" s="1">
        <v>66</v>
      </c>
      <c r="J25" s="1">
        <v>2</v>
      </c>
      <c r="K25" s="12">
        <f t="shared" si="1"/>
        <v>132</v>
      </c>
    </row>
    <row r="26" spans="2:11" ht="20" customHeight="1">
      <c r="B26" s="17"/>
      <c r="C26" s="1">
        <v>55</v>
      </c>
      <c r="D26" s="1">
        <v>2</v>
      </c>
      <c r="E26" s="12">
        <f t="shared" si="0"/>
        <v>110</v>
      </c>
      <c r="H26" s="17"/>
      <c r="I26" s="1">
        <v>58</v>
      </c>
      <c r="J26" s="1">
        <v>2</v>
      </c>
      <c r="K26" s="12">
        <f t="shared" si="1"/>
        <v>116</v>
      </c>
    </row>
    <row r="27" spans="2:11" ht="20" customHeight="1">
      <c r="B27" s="18"/>
      <c r="C27" s="14">
        <v>30</v>
      </c>
      <c r="D27" s="14">
        <v>2</v>
      </c>
      <c r="E27" s="15">
        <f t="shared" si="0"/>
        <v>60</v>
      </c>
      <c r="H27" s="18"/>
      <c r="I27" s="14">
        <v>66</v>
      </c>
      <c r="J27" s="14">
        <v>2</v>
      </c>
      <c r="K27" s="15">
        <f t="shared" si="1"/>
        <v>132</v>
      </c>
    </row>
    <row r="28" spans="2:11" ht="20" customHeight="1"/>
    <row r="29" spans="2:11" ht="20" customHeight="1"/>
    <row r="30" spans="2:11" ht="20" customHeight="1"/>
    <row r="31" spans="2:11" ht="20" customHeight="1"/>
    <row r="32" spans="2:11" ht="20" customHeight="1"/>
    <row r="33" ht="20" customHeight="1"/>
  </sheetData>
  <mergeCells count="2">
    <mergeCell ref="B2:E2"/>
    <mergeCell ref="H2:K2"/>
  </mergeCells>
  <phoneticPr fontId="16" type="noConversion"/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N52"/>
  <sheetViews>
    <sheetView workbookViewId="0">
      <selection activeCell="Q12" sqref="Q12"/>
    </sheetView>
  </sheetViews>
  <sheetFormatPr defaultColWidth="9" defaultRowHeight="13.5"/>
  <cols>
    <col min="1" max="1" width="3.19921875" customWidth="1"/>
    <col min="2" max="2" width="16.265625" style="2" customWidth="1"/>
    <col min="3" max="14" width="15.73046875" customWidth="1"/>
  </cols>
  <sheetData>
    <row r="2" spans="2:14" s="1" customFormat="1" ht="21" customHeight="1">
      <c r="B2" s="3"/>
      <c r="C2" s="286" t="s">
        <v>221</v>
      </c>
      <c r="D2" s="286"/>
      <c r="E2" s="286"/>
      <c r="F2" s="286"/>
      <c r="G2" s="286"/>
      <c r="H2" s="312"/>
      <c r="I2" s="286" t="s">
        <v>222</v>
      </c>
      <c r="J2" s="286"/>
      <c r="K2" s="286"/>
      <c r="L2" s="286"/>
      <c r="M2" s="286"/>
      <c r="N2" s="312"/>
    </row>
    <row r="3" spans="2:14" s="1" customFormat="1" ht="21" customHeight="1">
      <c r="B3" s="6" t="s">
        <v>152</v>
      </c>
      <c r="C3" s="1">
        <v>321413</v>
      </c>
      <c r="D3" s="1">
        <v>332131</v>
      </c>
      <c r="E3" s="1">
        <v>339910</v>
      </c>
      <c r="F3" s="1">
        <v>344723</v>
      </c>
      <c r="G3" s="1">
        <v>329644</v>
      </c>
      <c r="H3" s="12">
        <v>292444</v>
      </c>
      <c r="I3" s="1">
        <v>103338</v>
      </c>
      <c r="J3" s="1">
        <v>88906</v>
      </c>
      <c r="K3" s="1">
        <v>96844</v>
      </c>
      <c r="L3" s="1">
        <v>196286</v>
      </c>
      <c r="M3" s="1">
        <v>213636</v>
      </c>
      <c r="N3" s="12">
        <v>190468</v>
      </c>
    </row>
    <row r="4" spans="2:14" s="1" customFormat="1" ht="21" customHeight="1">
      <c r="B4" s="6" t="s">
        <v>154</v>
      </c>
      <c r="C4" s="7">
        <v>1806404.68</v>
      </c>
      <c r="D4" s="7">
        <v>4547107.41</v>
      </c>
      <c r="E4" s="7">
        <v>1933059.8</v>
      </c>
      <c r="F4" s="7">
        <v>3116180.1</v>
      </c>
      <c r="G4" s="7">
        <v>1079693.56</v>
      </c>
      <c r="H4" s="8">
        <v>3436312.1</v>
      </c>
      <c r="I4" s="7">
        <v>2274228.88</v>
      </c>
      <c r="J4" s="7">
        <v>3456796.98</v>
      </c>
      <c r="K4" s="7">
        <v>1594245.76</v>
      </c>
      <c r="L4" s="7">
        <v>1457785.27</v>
      </c>
      <c r="M4" s="7">
        <v>2736720.78</v>
      </c>
      <c r="N4" s="8">
        <v>5148292.3600000003</v>
      </c>
    </row>
    <row r="5" spans="2:14" s="1" customFormat="1" ht="21" customHeight="1">
      <c r="B5" s="6" t="s">
        <v>160</v>
      </c>
      <c r="C5" s="9">
        <v>4065329.2631580001</v>
      </c>
      <c r="D5" s="9">
        <v>2208861.714286</v>
      </c>
      <c r="E5" s="9">
        <v>2384231.4285710002</v>
      </c>
      <c r="F5" s="9">
        <v>1900659.7209300001</v>
      </c>
      <c r="G5" s="9">
        <v>2102821.08</v>
      </c>
      <c r="H5" s="10">
        <v>2213036</v>
      </c>
      <c r="I5" s="9">
        <v>1092757.9555559999</v>
      </c>
      <c r="J5" s="9">
        <v>804234.55319100001</v>
      </c>
      <c r="K5" s="9">
        <v>903488.26666700002</v>
      </c>
      <c r="L5" s="9">
        <v>1054073.5319149999</v>
      </c>
      <c r="M5" s="9">
        <v>667648.36363599997</v>
      </c>
      <c r="N5" s="10">
        <v>947784.47058800003</v>
      </c>
    </row>
    <row r="6" spans="2:14" s="1" customFormat="1" ht="21" customHeight="1">
      <c r="B6" s="6" t="s">
        <v>162</v>
      </c>
      <c r="C6" s="1">
        <v>274260</v>
      </c>
      <c r="D6" s="1">
        <v>276363</v>
      </c>
      <c r="E6" s="1">
        <v>239179</v>
      </c>
      <c r="F6" s="1">
        <v>193965</v>
      </c>
      <c r="G6" s="1">
        <v>215606</v>
      </c>
      <c r="H6" s="12">
        <v>211080</v>
      </c>
      <c r="I6" s="1">
        <v>284797</v>
      </c>
      <c r="J6" s="1">
        <v>282917</v>
      </c>
      <c r="K6" s="1">
        <v>239842</v>
      </c>
      <c r="L6" s="1">
        <v>202208</v>
      </c>
      <c r="M6" s="1">
        <v>272511</v>
      </c>
      <c r="N6" s="12">
        <v>235240</v>
      </c>
    </row>
    <row r="7" spans="2:14" s="1" customFormat="1" ht="21" customHeight="1">
      <c r="B7" s="6" t="s">
        <v>153</v>
      </c>
      <c r="C7" s="9">
        <v>10741994.75</v>
      </c>
      <c r="D7" s="9">
        <v>7350575.1111110002</v>
      </c>
      <c r="E7" s="9">
        <v>8507742</v>
      </c>
      <c r="F7" s="9">
        <v>7585725.2580650002</v>
      </c>
      <c r="G7" s="9">
        <v>6590676.7741940003</v>
      </c>
      <c r="H7" s="10">
        <v>6737049.7049179999</v>
      </c>
      <c r="I7" s="9">
        <v>2511019.4285710002</v>
      </c>
      <c r="J7" s="9">
        <v>2100877.75</v>
      </c>
      <c r="K7" s="9">
        <v>2256091.806452</v>
      </c>
      <c r="L7" s="9">
        <v>2614666.193548</v>
      </c>
      <c r="M7" s="9">
        <v>2342006.9677419998</v>
      </c>
      <c r="N7" s="10">
        <v>2466243</v>
      </c>
    </row>
    <row r="8" spans="2:14" s="1" customFormat="1" ht="21" customHeight="1">
      <c r="B8" s="6" t="s">
        <v>155</v>
      </c>
      <c r="C8" s="7">
        <v>5666740.1399999997</v>
      </c>
      <c r="D8" s="7">
        <v>3432801.66</v>
      </c>
      <c r="E8" s="7">
        <v>3799300.12</v>
      </c>
      <c r="F8" s="7">
        <v>3304343.57</v>
      </c>
      <c r="G8" s="7">
        <v>3132389.36</v>
      </c>
      <c r="H8" s="8">
        <v>2878256.34</v>
      </c>
      <c r="I8" s="7">
        <v>2940620.76</v>
      </c>
      <c r="J8" s="7">
        <v>2893686.05</v>
      </c>
      <c r="K8" s="7">
        <v>3244565.31</v>
      </c>
      <c r="L8" s="7">
        <v>3671883.79</v>
      </c>
      <c r="M8" s="7">
        <v>3643790.66</v>
      </c>
      <c r="N8" s="8">
        <v>3722069.83</v>
      </c>
    </row>
    <row r="9" spans="2:14" s="1" customFormat="1" ht="21" customHeight="1">
      <c r="B9" s="6" t="s">
        <v>161</v>
      </c>
      <c r="C9" s="9">
        <v>1982020.1914890001</v>
      </c>
      <c r="D9" s="9">
        <v>1402931.714286</v>
      </c>
      <c r="E9" s="9">
        <v>1410031.046512</v>
      </c>
      <c r="F9" s="9">
        <v>1199820</v>
      </c>
      <c r="G9" s="9">
        <v>1664479.434783</v>
      </c>
      <c r="H9" s="10">
        <v>1251250.9302330001</v>
      </c>
      <c r="I9" s="9">
        <v>610779.80000000005</v>
      </c>
      <c r="J9" s="9">
        <v>367436.43902400002</v>
      </c>
      <c r="K9" s="9">
        <v>801094</v>
      </c>
      <c r="L9" s="9">
        <v>207444.51219499999</v>
      </c>
      <c r="M9" s="9">
        <v>282424.04651199997</v>
      </c>
      <c r="N9" s="10">
        <v>197334.72340399999</v>
      </c>
    </row>
    <row r="10" spans="2:14" s="1" customFormat="1" ht="21" customHeight="1">
      <c r="B10" s="6" t="s">
        <v>163</v>
      </c>
      <c r="C10" s="1">
        <v>614713</v>
      </c>
      <c r="D10" s="1">
        <v>805280</v>
      </c>
      <c r="E10" s="1">
        <v>609801</v>
      </c>
      <c r="F10" s="1">
        <v>663966</v>
      </c>
      <c r="G10" s="1">
        <v>426779</v>
      </c>
      <c r="H10" s="12">
        <v>570028</v>
      </c>
      <c r="I10" s="1">
        <v>612483</v>
      </c>
      <c r="J10" s="1">
        <v>766231</v>
      </c>
      <c r="K10" s="1">
        <v>633559</v>
      </c>
      <c r="L10" s="1">
        <v>550321</v>
      </c>
      <c r="M10" s="1">
        <v>611860</v>
      </c>
      <c r="N10" s="12">
        <v>724809</v>
      </c>
    </row>
    <row r="11" spans="2:14" s="1" customFormat="1" ht="21" customHeight="1">
      <c r="B11" s="6"/>
      <c r="H11" s="12"/>
      <c r="N11" s="12"/>
    </row>
    <row r="12" spans="2:14" s="1" customFormat="1" ht="21" customHeight="1">
      <c r="B12" s="29" t="s">
        <v>190</v>
      </c>
      <c r="C12" s="1">
        <f>C3/C4</f>
        <v>0.17792967631151199</v>
      </c>
      <c r="D12" s="1">
        <f t="shared" ref="D12:N12" si="0">D3/D4</f>
        <v>7.3042259628522802E-2</v>
      </c>
      <c r="E12" s="1">
        <f t="shared" si="0"/>
        <v>0.175840395625629</v>
      </c>
      <c r="F12" s="1">
        <f t="shared" si="0"/>
        <v>0.110623580453517</v>
      </c>
      <c r="G12" s="1">
        <f t="shared" si="0"/>
        <v>0.30531255553659098</v>
      </c>
      <c r="H12" s="12">
        <f t="shared" si="0"/>
        <v>8.5104027658023301E-2</v>
      </c>
      <c r="I12" s="1">
        <f t="shared" si="0"/>
        <v>4.5438698324858098E-2</v>
      </c>
      <c r="J12" s="1">
        <f t="shared" si="0"/>
        <v>2.57191847002829E-2</v>
      </c>
      <c r="K12" s="1">
        <f t="shared" si="0"/>
        <v>6.0745966794981503E-2</v>
      </c>
      <c r="L12" s="1">
        <f t="shared" si="0"/>
        <v>0.13464671652224899</v>
      </c>
      <c r="M12" s="1">
        <f t="shared" si="0"/>
        <v>7.8062768244848105E-2</v>
      </c>
      <c r="N12" s="12">
        <f t="shared" si="0"/>
        <v>3.69963449395092E-2</v>
      </c>
    </row>
    <row r="13" spans="2:14" s="1" customFormat="1" ht="21" customHeight="1">
      <c r="B13" s="29" t="s">
        <v>191</v>
      </c>
      <c r="C13" s="1">
        <f t="shared" ref="C13:N13" si="1">C5/C6</f>
        <v>14.822902585714299</v>
      </c>
      <c r="D13" s="1">
        <f t="shared" si="1"/>
        <v>7.9926101333608299</v>
      </c>
      <c r="E13" s="1">
        <f t="shared" si="1"/>
        <v>9.9683978466796805</v>
      </c>
      <c r="F13" s="1">
        <f t="shared" si="1"/>
        <v>9.7989829140824405</v>
      </c>
      <c r="G13" s="1">
        <f t="shared" si="1"/>
        <v>9.7530731055722004</v>
      </c>
      <c r="H13" s="12">
        <f t="shared" si="1"/>
        <v>10.484347166950901</v>
      </c>
      <c r="I13" s="1">
        <f t="shared" si="1"/>
        <v>3.8369714412581599</v>
      </c>
      <c r="J13" s="1">
        <f t="shared" si="1"/>
        <v>2.8426519197892</v>
      </c>
      <c r="K13" s="1">
        <f t="shared" si="1"/>
        <v>3.7670143955895998</v>
      </c>
      <c r="L13" s="1">
        <f t="shared" si="1"/>
        <v>5.2128181472295898</v>
      </c>
      <c r="M13" s="1">
        <f t="shared" si="1"/>
        <v>2.44998683956244</v>
      </c>
      <c r="N13" s="12">
        <f t="shared" si="1"/>
        <v>4.0290106724536603</v>
      </c>
    </row>
    <row r="14" spans="2:14" s="1" customFormat="1" ht="21" customHeight="1">
      <c r="B14" s="29" t="s">
        <v>192</v>
      </c>
      <c r="C14" s="1">
        <f t="shared" ref="C14:N14" si="2">C7/C8</f>
        <v>1.8956215539468899</v>
      </c>
      <c r="D14" s="1">
        <f t="shared" si="2"/>
        <v>2.14127579718981</v>
      </c>
      <c r="E14" s="1">
        <f t="shared" si="2"/>
        <v>2.2392919041099599</v>
      </c>
      <c r="F14" s="1">
        <f t="shared" si="2"/>
        <v>2.2956829692092202</v>
      </c>
      <c r="G14" s="1">
        <f t="shared" si="2"/>
        <v>2.10404136163775</v>
      </c>
      <c r="H14" s="12">
        <f t="shared" si="2"/>
        <v>2.3406704994587102</v>
      </c>
      <c r="I14" s="1">
        <f t="shared" si="2"/>
        <v>0.85390794444741702</v>
      </c>
      <c r="J14" s="1">
        <f t="shared" si="2"/>
        <v>0.72602131457902996</v>
      </c>
      <c r="K14" s="1">
        <f t="shared" si="2"/>
        <v>0.69534485852343697</v>
      </c>
      <c r="L14" s="1">
        <f t="shared" si="2"/>
        <v>0.71207759915190605</v>
      </c>
      <c r="M14" s="1">
        <f t="shared" si="2"/>
        <v>0.64273916541133003</v>
      </c>
      <c r="N14" s="12">
        <f t="shared" si="2"/>
        <v>0.66259987389865804</v>
      </c>
    </row>
    <row r="15" spans="2:14" s="1" customFormat="1" ht="21" customHeight="1">
      <c r="B15" s="6" t="s">
        <v>193</v>
      </c>
      <c r="C15" s="1">
        <f t="shared" ref="C15:N15" si="3">C9/C10</f>
        <v>3.2243017334739998</v>
      </c>
      <c r="D15" s="1">
        <f t="shared" si="3"/>
        <v>1.7421663449806299</v>
      </c>
      <c r="E15" s="1">
        <f t="shared" si="3"/>
        <v>2.31228063993336</v>
      </c>
      <c r="F15" s="1">
        <f t="shared" si="3"/>
        <v>1.80705036101246</v>
      </c>
      <c r="G15" s="1">
        <f t="shared" si="3"/>
        <v>3.9000968528981002</v>
      </c>
      <c r="H15" s="12">
        <f t="shared" si="3"/>
        <v>2.1950692426214098</v>
      </c>
      <c r="I15" s="1">
        <f t="shared" si="3"/>
        <v>0.99721918812440502</v>
      </c>
      <c r="J15" s="1">
        <f t="shared" si="3"/>
        <v>0.479537422818967</v>
      </c>
      <c r="K15" s="1">
        <f t="shared" si="3"/>
        <v>1.2644347251005801</v>
      </c>
      <c r="L15" s="1">
        <f t="shared" si="3"/>
        <v>0.37695183755480899</v>
      </c>
      <c r="M15" s="1">
        <f t="shared" si="3"/>
        <v>0.46158279101755301</v>
      </c>
      <c r="N15" s="12">
        <f t="shared" si="3"/>
        <v>0.27225755116727302</v>
      </c>
    </row>
    <row r="16" spans="2:14" s="1" customFormat="1" ht="21" customHeight="1">
      <c r="B16" s="6"/>
      <c r="H16" s="12"/>
      <c r="N16" s="12"/>
    </row>
    <row r="17" spans="2:14" s="1" customFormat="1" ht="21" customHeight="1">
      <c r="B17" s="6" t="s">
        <v>3</v>
      </c>
      <c r="C17" s="1">
        <f>AVERAGE(C12:H12)</f>
        <v>0.154642082535633</v>
      </c>
      <c r="H17" s="12"/>
      <c r="N17" s="12"/>
    </row>
    <row r="18" spans="2:14" s="1" customFormat="1" ht="21" customHeight="1">
      <c r="B18" s="6"/>
      <c r="C18" s="1">
        <f>AVERAGE(C13:H13)</f>
        <v>10.4700522920601</v>
      </c>
      <c r="H18" s="12"/>
      <c r="N18" s="12"/>
    </row>
    <row r="19" spans="2:14" s="1" customFormat="1" ht="21" customHeight="1">
      <c r="B19" s="6"/>
      <c r="C19" s="1">
        <f>AVERAGE(C14:H14)</f>
        <v>2.16943068092539</v>
      </c>
      <c r="H19" s="12"/>
      <c r="N19" s="12"/>
    </row>
    <row r="20" spans="2:14" s="1" customFormat="1" ht="21" customHeight="1">
      <c r="B20" s="6"/>
      <c r="C20" s="1">
        <f>AVERAGE(C15:H15)</f>
        <v>2.5301608624866598</v>
      </c>
      <c r="H20" s="12"/>
      <c r="N20" s="12"/>
    </row>
    <row r="21" spans="2:14" s="1" customFormat="1" ht="21" customHeight="1">
      <c r="B21" s="6"/>
      <c r="H21" s="12"/>
      <c r="N21" s="12"/>
    </row>
    <row r="22" spans="2:14" s="1" customFormat="1" ht="21" customHeight="1">
      <c r="B22" s="6" t="s">
        <v>4</v>
      </c>
      <c r="C22" s="287" t="s">
        <v>221</v>
      </c>
      <c r="D22" s="287"/>
      <c r="E22" s="287"/>
      <c r="F22" s="287"/>
      <c r="G22" s="287"/>
      <c r="H22" s="318"/>
      <c r="I22" s="287" t="s">
        <v>222</v>
      </c>
      <c r="J22" s="287"/>
      <c r="K22" s="287"/>
      <c r="L22" s="287"/>
      <c r="M22" s="287"/>
      <c r="N22" s="318"/>
    </row>
    <row r="23" spans="2:14" s="1" customFormat="1" ht="21" customHeight="1">
      <c r="B23" s="29" t="s">
        <v>152</v>
      </c>
      <c r="C23" s="1">
        <f>C12/$C17</f>
        <v>1.15059027526038</v>
      </c>
      <c r="D23" s="1">
        <f t="shared" ref="D23:N23" si="4">D12/$C17</f>
        <v>0.47233106558618898</v>
      </c>
      <c r="E23" s="1">
        <f t="shared" si="4"/>
        <v>1.1370798474930801</v>
      </c>
      <c r="F23" s="1">
        <f t="shared" si="4"/>
        <v>0.71535237135743801</v>
      </c>
      <c r="G23" s="1">
        <f t="shared" si="4"/>
        <v>1.97431740785204</v>
      </c>
      <c r="H23" s="12">
        <f t="shared" si="4"/>
        <v>0.55032903245087605</v>
      </c>
      <c r="I23" s="1">
        <f t="shared" si="4"/>
        <v>0.29383139168724098</v>
      </c>
      <c r="J23" s="1">
        <f t="shared" si="4"/>
        <v>0.16631426762088899</v>
      </c>
      <c r="K23" s="1">
        <f t="shared" si="4"/>
        <v>0.39281653350073298</v>
      </c>
      <c r="L23" s="1">
        <f t="shared" si="4"/>
        <v>0.87069906402239206</v>
      </c>
      <c r="M23" s="1">
        <f t="shared" si="4"/>
        <v>0.50479641094370897</v>
      </c>
      <c r="N23" s="12">
        <f t="shared" si="4"/>
        <v>0.23923853282940999</v>
      </c>
    </row>
    <row r="24" spans="2:14" s="1" customFormat="1" ht="21" customHeight="1">
      <c r="B24" s="29" t="s">
        <v>187</v>
      </c>
      <c r="C24" s="1">
        <f>C13/$C18</f>
        <v>1.41574293730655</v>
      </c>
      <c r="D24" s="1">
        <f t="shared" ref="D24:N24" si="5">D13/$C18</f>
        <v>0.76337824400571597</v>
      </c>
      <c r="E24" s="1">
        <f t="shared" si="5"/>
        <v>0.95208672971377595</v>
      </c>
      <c r="F24" s="1">
        <f t="shared" si="5"/>
        <v>0.93590582365223496</v>
      </c>
      <c r="G24" s="1">
        <f t="shared" si="5"/>
        <v>0.93152095457712503</v>
      </c>
      <c r="H24" s="12">
        <f t="shared" si="5"/>
        <v>1.0013653107445999</v>
      </c>
      <c r="I24" s="1">
        <f t="shared" si="5"/>
        <v>0.366471086698193</v>
      </c>
      <c r="J24" s="1">
        <f t="shared" si="5"/>
        <v>0.271503125342069</v>
      </c>
      <c r="K24" s="1">
        <f t="shared" si="5"/>
        <v>0.35978945381641497</v>
      </c>
      <c r="L24" s="1">
        <f t="shared" si="5"/>
        <v>0.49787890278090702</v>
      </c>
      <c r="M24" s="1">
        <f t="shared" si="5"/>
        <v>0.23399948455084399</v>
      </c>
      <c r="N24" s="12">
        <f t="shared" si="5"/>
        <v>0.38481285098347201</v>
      </c>
    </row>
    <row r="25" spans="2:14" s="1" customFormat="1" ht="21" customHeight="1">
      <c r="B25" s="29" t="s">
        <v>188</v>
      </c>
      <c r="C25" s="1">
        <f>C14/$C19</f>
        <v>0.87378756584114203</v>
      </c>
      <c r="D25" s="1">
        <f t="shared" ref="D25:N25" si="6">D14/$C19</f>
        <v>0.98702199430333004</v>
      </c>
      <c r="E25" s="1">
        <f t="shared" si="6"/>
        <v>1.03220256069891</v>
      </c>
      <c r="F25" s="1">
        <f t="shared" si="6"/>
        <v>1.0581960462686799</v>
      </c>
      <c r="G25" s="1">
        <f t="shared" si="6"/>
        <v>0.96985876531452597</v>
      </c>
      <c r="H25" s="12">
        <f t="shared" si="6"/>
        <v>1.0789330675734099</v>
      </c>
      <c r="I25" s="1">
        <f t="shared" si="6"/>
        <v>0.39360923211576199</v>
      </c>
      <c r="J25" s="1">
        <f t="shared" si="6"/>
        <v>0.334659835394851</v>
      </c>
      <c r="K25" s="1">
        <f t="shared" si="6"/>
        <v>0.32051950985907102</v>
      </c>
      <c r="L25" s="1">
        <f t="shared" si="6"/>
        <v>0.32823247380652099</v>
      </c>
      <c r="M25" s="1">
        <f t="shared" si="6"/>
        <v>0.29627089312536298</v>
      </c>
      <c r="N25" s="12">
        <f t="shared" si="6"/>
        <v>0.30542569519484303</v>
      </c>
    </row>
    <row r="26" spans="2:14" s="1" customFormat="1" ht="21" customHeight="1">
      <c r="B26" s="30" t="s">
        <v>189</v>
      </c>
      <c r="C26" s="14">
        <f>C15/$C20</f>
        <v>1.2743465371229901</v>
      </c>
      <c r="D26" s="14">
        <f t="shared" ref="D26:N26" si="7">D15/$C20</f>
        <v>0.68855951841275997</v>
      </c>
      <c r="E26" s="14">
        <f t="shared" si="7"/>
        <v>0.91388681020890905</v>
      </c>
      <c r="F26" s="14">
        <f t="shared" si="7"/>
        <v>0.71420374404040099</v>
      </c>
      <c r="G26" s="14">
        <f t="shared" si="7"/>
        <v>1.5414422500651099</v>
      </c>
      <c r="H26" s="15">
        <f t="shared" si="7"/>
        <v>0.86756114014983399</v>
      </c>
      <c r="I26" s="14">
        <f t="shared" si="7"/>
        <v>0.394132722116463</v>
      </c>
      <c r="J26" s="14">
        <f t="shared" si="7"/>
        <v>0.18952843272884801</v>
      </c>
      <c r="K26" s="14">
        <f t="shared" si="7"/>
        <v>0.49974479640709002</v>
      </c>
      <c r="L26" s="14">
        <f t="shared" si="7"/>
        <v>0.14898334850707401</v>
      </c>
      <c r="M26" s="14">
        <f t="shared" si="7"/>
        <v>0.18243219151050599</v>
      </c>
      <c r="N26" s="15">
        <f t="shared" si="7"/>
        <v>0.10760483857129</v>
      </c>
    </row>
    <row r="27" spans="2:14" s="1" customFormat="1" ht="21" customHeight="1">
      <c r="B27" s="2"/>
    </row>
    <row r="28" spans="2:14" s="1" customFormat="1" ht="21" customHeight="1">
      <c r="B28" s="2"/>
    </row>
    <row r="29" spans="2:14" s="1" customFormat="1" ht="21" customHeight="1">
      <c r="B29" s="2"/>
    </row>
    <row r="30" spans="2:14" s="1" customFormat="1" ht="21" customHeight="1">
      <c r="B30" s="2"/>
    </row>
    <row r="31" spans="2:14" s="1" customFormat="1" ht="21" customHeight="1">
      <c r="B31" s="2"/>
    </row>
    <row r="32" spans="2:14" s="1" customFormat="1" ht="21" customHeight="1">
      <c r="B32" s="2"/>
    </row>
    <row r="33" spans="2:11" s="1" customFormat="1" ht="21" customHeight="1">
      <c r="B33" s="2"/>
    </row>
    <row r="34" spans="2:11" s="1" customFormat="1" ht="21" customHeight="1">
      <c r="B34" s="2"/>
    </row>
    <row r="35" spans="2:11" s="1" customFormat="1" ht="21" customHeight="1">
      <c r="B35" s="2"/>
    </row>
    <row r="36" spans="2:11" s="1" customFormat="1" ht="21" customHeight="1">
      <c r="B36" s="2"/>
    </row>
    <row r="37" spans="2:11" s="1" customFormat="1" ht="21" customHeight="1">
      <c r="B37" s="2"/>
    </row>
    <row r="38" spans="2:11">
      <c r="D38" s="1"/>
      <c r="E38" s="1"/>
      <c r="F38" s="1"/>
      <c r="G38" s="1"/>
      <c r="H38" s="1"/>
    </row>
    <row r="39" spans="2:11">
      <c r="D39" s="1"/>
      <c r="E39" s="1"/>
      <c r="F39" s="1"/>
      <c r="G39" s="1"/>
      <c r="H39" s="1"/>
    </row>
    <row r="40" spans="2:11">
      <c r="C40" s="1"/>
      <c r="D40" s="1"/>
      <c r="E40" s="1"/>
      <c r="F40" s="1"/>
      <c r="G40" s="1"/>
      <c r="H40" s="1"/>
      <c r="I40" s="1"/>
      <c r="J40" s="1"/>
      <c r="K40" s="1"/>
    </row>
    <row r="41" spans="2:11">
      <c r="C41" s="1"/>
      <c r="D41" s="1"/>
      <c r="E41" s="1"/>
      <c r="F41" s="1"/>
      <c r="G41" s="1"/>
      <c r="H41" s="1"/>
      <c r="I41" s="1"/>
      <c r="J41" s="1"/>
      <c r="K41" s="1"/>
    </row>
    <row r="42" spans="2:11">
      <c r="C42" s="1"/>
      <c r="D42" s="1"/>
      <c r="E42" s="1"/>
      <c r="F42" s="1"/>
      <c r="G42" s="1"/>
      <c r="H42" s="1"/>
      <c r="I42" s="1"/>
      <c r="J42" s="1"/>
      <c r="K42" s="1"/>
    </row>
    <row r="43" spans="2:11">
      <c r="C43" s="1"/>
      <c r="D43" s="1"/>
      <c r="E43" s="1"/>
      <c r="F43" s="1"/>
      <c r="G43" s="1"/>
      <c r="H43" s="1"/>
      <c r="I43" s="1"/>
      <c r="J43" s="1"/>
      <c r="K43" s="1"/>
    </row>
    <row r="44" spans="2:11">
      <c r="C44" s="1"/>
      <c r="D44" s="1"/>
      <c r="E44" s="1"/>
      <c r="F44" s="1"/>
      <c r="G44" s="1"/>
      <c r="H44" s="1"/>
      <c r="I44" s="1"/>
      <c r="J44" s="1"/>
      <c r="K44" s="1"/>
    </row>
    <row r="45" spans="2:11">
      <c r="C45" s="1"/>
      <c r="D45" s="1"/>
      <c r="E45" s="1"/>
      <c r="F45" s="1"/>
      <c r="G45" s="1"/>
      <c r="H45" s="1"/>
      <c r="I45" s="1"/>
      <c r="J45" s="1"/>
      <c r="K45" s="1"/>
    </row>
    <row r="46" spans="2:11">
      <c r="C46" s="1"/>
      <c r="D46" s="1"/>
      <c r="E46" s="1"/>
      <c r="F46" s="1"/>
      <c r="G46" s="1"/>
      <c r="H46" s="1"/>
      <c r="I46" s="1"/>
      <c r="J46" s="1"/>
      <c r="K46" s="1"/>
    </row>
    <row r="47" spans="2:11">
      <c r="C47" s="1"/>
      <c r="D47" s="1"/>
      <c r="E47" s="1"/>
      <c r="F47" s="1"/>
      <c r="G47" s="1"/>
      <c r="H47" s="1"/>
      <c r="I47" s="1"/>
      <c r="J47" s="1"/>
      <c r="K47" s="1"/>
    </row>
    <row r="48" spans="2:11">
      <c r="C48" s="1"/>
      <c r="D48" s="1"/>
      <c r="E48" s="1"/>
      <c r="F48" s="1"/>
      <c r="G48" s="1"/>
      <c r="H48" s="1"/>
      <c r="I48" s="1"/>
      <c r="J48" s="1"/>
      <c r="K48" s="1"/>
    </row>
    <row r="49" spans="3:11">
      <c r="C49" s="1"/>
      <c r="D49" s="1"/>
      <c r="E49" s="1"/>
      <c r="F49" s="1"/>
      <c r="G49" s="1"/>
      <c r="H49" s="1"/>
      <c r="I49" s="1"/>
      <c r="J49" s="1"/>
      <c r="K49" s="1"/>
    </row>
    <row r="50" spans="3:11">
      <c r="C50" s="1"/>
      <c r="D50" s="1"/>
      <c r="E50" s="1"/>
      <c r="F50" s="1"/>
      <c r="G50" s="1"/>
      <c r="H50" s="1"/>
      <c r="I50" s="1"/>
      <c r="J50" s="1"/>
      <c r="K50" s="1"/>
    </row>
    <row r="51" spans="3:11">
      <c r="C51" s="1"/>
      <c r="D51" s="1"/>
      <c r="E51" s="1"/>
      <c r="F51" s="1"/>
      <c r="G51" s="1"/>
      <c r="H51" s="1"/>
      <c r="I51" s="1"/>
      <c r="J51" s="1"/>
      <c r="K51" s="1"/>
    </row>
    <row r="52" spans="3:11">
      <c r="C52" s="1"/>
      <c r="D52" s="1"/>
      <c r="E52" s="1"/>
      <c r="F52" s="1"/>
      <c r="G52" s="1"/>
      <c r="H52" s="1"/>
      <c r="I52" s="1"/>
      <c r="J52" s="1"/>
      <c r="K52" s="1"/>
    </row>
  </sheetData>
  <mergeCells count="4">
    <mergeCell ref="C2:H2"/>
    <mergeCell ref="I2:N2"/>
    <mergeCell ref="C22:H22"/>
    <mergeCell ref="I22:N22"/>
  </mergeCells>
  <phoneticPr fontId="16" type="noConversion"/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P35"/>
  <sheetViews>
    <sheetView zoomScale="70" zoomScaleNormal="70" workbookViewId="0">
      <selection activeCell="S30" sqref="S30"/>
    </sheetView>
  </sheetViews>
  <sheetFormatPr defaultColWidth="9" defaultRowHeight="13.5"/>
  <cols>
    <col min="1" max="1" width="2.86328125" style="1" customWidth="1"/>
    <col min="2" max="2" width="16.73046875" style="1" customWidth="1"/>
    <col min="3" max="3" width="16.86328125" style="1" customWidth="1"/>
    <col min="4" max="15" width="12.59765625" style="1"/>
    <col min="16" max="16" width="9" style="1"/>
  </cols>
  <sheetData>
    <row r="2" spans="1:15" ht="20" customHeight="1">
      <c r="B2" s="16" t="s">
        <v>2</v>
      </c>
      <c r="C2" s="4">
        <v>1509.2503081299999</v>
      </c>
      <c r="D2" s="4">
        <v>1422.6242758200001</v>
      </c>
      <c r="E2" s="4">
        <v>1733.04538447</v>
      </c>
      <c r="F2" s="4">
        <v>1493.65339799</v>
      </c>
      <c r="G2" s="4">
        <v>1615.6072770999999</v>
      </c>
      <c r="H2" s="4"/>
      <c r="I2" s="4">
        <v>1541.5848822200001</v>
      </c>
      <c r="J2" s="4">
        <v>1389.57779714</v>
      </c>
      <c r="K2" s="4">
        <v>1649.2642417300001</v>
      </c>
      <c r="L2" s="4">
        <v>1680.37180313</v>
      </c>
      <c r="M2" s="4">
        <v>1640.1889862400001</v>
      </c>
      <c r="N2" s="4">
        <v>544.57638722900003</v>
      </c>
      <c r="O2" s="5">
        <v>1510.46902047</v>
      </c>
    </row>
    <row r="3" spans="1:15" ht="20" customHeight="1">
      <c r="B3" s="17"/>
      <c r="C3" s="1">
        <v>1741.5560134899999</v>
      </c>
      <c r="D3" s="1">
        <v>1760.99454375</v>
      </c>
      <c r="E3" s="1">
        <v>2043.2423824699999</v>
      </c>
      <c r="F3" s="1">
        <v>1723.33873571</v>
      </c>
      <c r="G3" s="1">
        <v>2347.44758387</v>
      </c>
      <c r="I3" s="1">
        <v>1695.7490419000001</v>
      </c>
      <c r="J3" s="1">
        <v>1967.72204502</v>
      </c>
      <c r="K3" s="1">
        <v>1470.3147349599999</v>
      </c>
      <c r="L3" s="1">
        <v>1836.7402866499999</v>
      </c>
      <c r="M3" s="1">
        <v>1735.97695163</v>
      </c>
      <c r="N3" s="1">
        <v>402.92013560200002</v>
      </c>
      <c r="O3" s="12">
        <v>1351.9345985499999</v>
      </c>
    </row>
    <row r="4" spans="1:15" ht="20" customHeight="1">
      <c r="B4" s="17"/>
      <c r="C4" s="1">
        <v>1434.01831496</v>
      </c>
      <c r="D4" s="1">
        <v>1550.2620082000001</v>
      </c>
      <c r="E4" s="1">
        <v>1887.73365089</v>
      </c>
      <c r="F4" s="1">
        <v>1596.4364594799999</v>
      </c>
      <c r="G4" s="1">
        <v>1612.5791214599999</v>
      </c>
      <c r="I4" s="1">
        <v>1714.8572157200001</v>
      </c>
      <c r="J4" s="1">
        <v>1498.1621011899999</v>
      </c>
      <c r="K4" s="1">
        <v>1563.95553309</v>
      </c>
      <c r="L4" s="1">
        <v>1870.4576580200001</v>
      </c>
      <c r="M4" s="1">
        <v>1009.70062604</v>
      </c>
      <c r="N4" s="1">
        <v>427.86967059599999</v>
      </c>
      <c r="O4" s="12">
        <v>1495.0299803299999</v>
      </c>
    </row>
    <row r="5" spans="1:15" ht="20" customHeight="1">
      <c r="B5" s="17"/>
      <c r="C5" s="1">
        <v>1591.4118840799999</v>
      </c>
      <c r="D5" s="1">
        <v>1285.0717614600001</v>
      </c>
      <c r="E5" s="1">
        <v>1538.7258834700001</v>
      </c>
      <c r="F5" s="1">
        <v>1536.82314649</v>
      </c>
      <c r="G5" s="1">
        <v>1679.15502756</v>
      </c>
      <c r="I5" s="1">
        <v>1764.1153649600001</v>
      </c>
      <c r="J5" s="1">
        <v>1575.34462973</v>
      </c>
      <c r="K5" s="1">
        <v>1119.1470464399999</v>
      </c>
      <c r="L5" s="1">
        <v>1353.6659042199999</v>
      </c>
      <c r="M5" s="1">
        <v>1783.34618542</v>
      </c>
      <c r="N5" s="1">
        <v>414.464990629</v>
      </c>
      <c r="O5" s="12">
        <v>1530.25201799</v>
      </c>
    </row>
    <row r="6" spans="1:15" ht="20" customHeight="1">
      <c r="B6" s="17"/>
      <c r="C6" s="1">
        <v>1731.7571331500001</v>
      </c>
      <c r="D6" s="1">
        <v>1319.6178914499999</v>
      </c>
      <c r="E6" s="1">
        <v>1544.8103467000001</v>
      </c>
      <c r="F6" s="1">
        <v>1411.00672637</v>
      </c>
      <c r="G6" s="1">
        <v>1060.9170117000001</v>
      </c>
      <c r="I6" s="1">
        <v>1636.3676539099999</v>
      </c>
      <c r="J6" s="1">
        <v>1657.1567409899999</v>
      </c>
      <c r="K6" s="1">
        <v>1698.1577612900001</v>
      </c>
      <c r="L6" s="1">
        <v>1785.13232255</v>
      </c>
      <c r="M6" s="1">
        <v>1412.3346179600001</v>
      </c>
      <c r="N6" s="1">
        <v>462.07334234799998</v>
      </c>
      <c r="O6" s="12">
        <v>1475.6684081599999</v>
      </c>
    </row>
    <row r="7" spans="1:15" ht="20" customHeight="1">
      <c r="B7" s="17"/>
      <c r="C7" s="1">
        <v>1433.2840803500001</v>
      </c>
      <c r="D7" s="1">
        <v>1321.5822882099999</v>
      </c>
      <c r="E7" s="1">
        <v>1228.02710961</v>
      </c>
      <c r="F7" s="1">
        <v>1580.0307287200001</v>
      </c>
      <c r="G7" s="1">
        <v>1529.0559960200001</v>
      </c>
      <c r="I7" s="1">
        <v>1622.8184856299999</v>
      </c>
      <c r="J7" s="1">
        <v>1547.20558486</v>
      </c>
      <c r="K7" s="1">
        <v>1396.96444503</v>
      </c>
      <c r="L7" s="1">
        <v>1097.8154867999999</v>
      </c>
      <c r="M7" s="1">
        <v>1498.99847755</v>
      </c>
      <c r="O7" s="12"/>
    </row>
    <row r="8" spans="1:15" ht="20" customHeight="1">
      <c r="B8" s="17"/>
      <c r="C8" s="1">
        <v>1193.9809847900001</v>
      </c>
      <c r="D8" s="1">
        <v>1168.8019263900001</v>
      </c>
      <c r="E8" s="1">
        <v>1308.7769982899999</v>
      </c>
      <c r="F8" s="1">
        <v>1337.8946559200001</v>
      </c>
      <c r="G8" s="1">
        <v>1321.2998346899999</v>
      </c>
      <c r="I8" s="1">
        <v>1180.40972027</v>
      </c>
      <c r="J8" s="1">
        <v>1066.7765356</v>
      </c>
      <c r="K8" s="1">
        <v>1099.6117306599999</v>
      </c>
      <c r="L8" s="1">
        <v>869.64821897299998</v>
      </c>
      <c r="M8" s="1">
        <v>1162.48608988</v>
      </c>
      <c r="O8" s="12"/>
    </row>
    <row r="9" spans="1:15" ht="20" customHeight="1">
      <c r="B9" s="17"/>
      <c r="C9" s="1">
        <v>1418.4612825900001</v>
      </c>
      <c r="D9" s="1">
        <v>1318.59551242</v>
      </c>
      <c r="E9" s="1">
        <v>1492.25224469</v>
      </c>
      <c r="F9" s="1">
        <v>1336.82026918</v>
      </c>
      <c r="G9" s="1">
        <v>1628.2571439999999</v>
      </c>
      <c r="I9" s="1">
        <v>1358.5514288500001</v>
      </c>
      <c r="J9" s="1">
        <v>1406.05964948</v>
      </c>
      <c r="K9" s="1">
        <v>1412.8032148100001</v>
      </c>
      <c r="L9" s="1">
        <v>1299.5880222400001</v>
      </c>
      <c r="M9" s="1">
        <v>1300.9859355900001</v>
      </c>
      <c r="O9" s="12"/>
    </row>
    <row r="10" spans="1:15" ht="20" customHeight="1">
      <c r="B10" s="17"/>
      <c r="I10" s="1">
        <v>1104.82155496</v>
      </c>
      <c r="J10" s="1">
        <v>1371.85118182</v>
      </c>
      <c r="K10" s="1">
        <v>1198.8275997999999</v>
      </c>
      <c r="L10" s="1">
        <v>1102.6037682199999</v>
      </c>
      <c r="M10" s="1">
        <v>1156.97156842</v>
      </c>
      <c r="O10" s="12"/>
    </row>
    <row r="11" spans="1:15" ht="20" customHeight="1">
      <c r="B11" s="17"/>
      <c r="I11" s="1">
        <v>1163.53662874</v>
      </c>
      <c r="J11" s="1">
        <v>1221.17092837</v>
      </c>
      <c r="K11" s="1">
        <v>1123.72194752</v>
      </c>
      <c r="L11" s="1">
        <v>1212.1154322299999</v>
      </c>
      <c r="M11" s="1">
        <v>1452.9942884899999</v>
      </c>
      <c r="O11" s="12"/>
    </row>
    <row r="12" spans="1:15" ht="20" customHeight="1">
      <c r="B12" s="278" t="s">
        <v>223</v>
      </c>
      <c r="C12" s="287"/>
      <c r="N12" s="1" t="s">
        <v>5</v>
      </c>
      <c r="O12" s="12" t="s">
        <v>6</v>
      </c>
    </row>
    <row r="13" spans="1:15" ht="20" customHeight="1">
      <c r="B13" s="17"/>
      <c r="C13" s="1">
        <v>1</v>
      </c>
      <c r="D13" s="1">
        <v>2</v>
      </c>
      <c r="E13" s="1">
        <v>3</v>
      </c>
      <c r="F13" s="1">
        <v>4</v>
      </c>
      <c r="G13" s="1">
        <v>5</v>
      </c>
      <c r="I13" s="1">
        <v>6</v>
      </c>
      <c r="J13" s="1">
        <v>7</v>
      </c>
      <c r="K13" s="1">
        <v>8</v>
      </c>
      <c r="L13" s="1">
        <v>9</v>
      </c>
      <c r="M13" s="1">
        <v>10</v>
      </c>
      <c r="N13" s="1">
        <v>11</v>
      </c>
      <c r="O13" s="12">
        <v>12</v>
      </c>
    </row>
    <row r="14" spans="1:15" ht="20" customHeight="1">
      <c r="A14"/>
      <c r="B14" s="17" t="s">
        <v>224</v>
      </c>
      <c r="C14" s="1">
        <f t="shared" ref="C14:C21" si="0">C2-240</f>
        <v>1269.2503081299999</v>
      </c>
      <c r="D14" s="1">
        <f t="shared" ref="D14:D21" si="1">D2-240</f>
        <v>1182.6242758200001</v>
      </c>
      <c r="E14" s="1">
        <f t="shared" ref="E14:E21" si="2">E2-240</f>
        <v>1493.04538447</v>
      </c>
      <c r="F14" s="1">
        <f t="shared" ref="F14:F21" si="3">F2-240</f>
        <v>1253.65339799</v>
      </c>
      <c r="G14" s="1">
        <f t="shared" ref="G14:G21" si="4">G2-240</f>
        <v>1375.6072770999999</v>
      </c>
      <c r="H14" s="1" t="s">
        <v>225</v>
      </c>
      <c r="I14" s="1">
        <f t="shared" ref="I14:O14" si="5">I2-240</f>
        <v>1301.5848822200001</v>
      </c>
      <c r="J14" s="1">
        <f t="shared" si="5"/>
        <v>1149.57779714</v>
      </c>
      <c r="K14" s="1">
        <f t="shared" si="5"/>
        <v>1409.2642417300001</v>
      </c>
      <c r="L14" s="1">
        <f t="shared" si="5"/>
        <v>1440.37180313</v>
      </c>
      <c r="M14" s="1">
        <f t="shared" si="5"/>
        <v>1400.1889862400001</v>
      </c>
      <c r="N14" s="1">
        <f t="shared" si="5"/>
        <v>304.57638722899998</v>
      </c>
      <c r="O14" s="12">
        <f t="shared" si="5"/>
        <v>1270.46902047</v>
      </c>
    </row>
    <row r="15" spans="1:15" ht="20" customHeight="1">
      <c r="B15" s="17" t="s">
        <v>226</v>
      </c>
      <c r="C15" s="1">
        <f t="shared" si="0"/>
        <v>1501.5560134899999</v>
      </c>
      <c r="D15" s="1">
        <f t="shared" si="1"/>
        <v>1520.99454375</v>
      </c>
      <c r="E15" s="1">
        <f t="shared" si="2"/>
        <v>1803.2423824699999</v>
      </c>
      <c r="F15" s="1">
        <f t="shared" si="3"/>
        <v>1483.33873571</v>
      </c>
      <c r="G15" s="1">
        <f t="shared" si="4"/>
        <v>2107.44758387</v>
      </c>
      <c r="H15" s="1" t="s">
        <v>227</v>
      </c>
      <c r="I15" s="1">
        <f t="shared" ref="I15:O15" si="6">I3-240</f>
        <v>1455.7490419000001</v>
      </c>
      <c r="J15" s="1">
        <f t="shared" si="6"/>
        <v>1727.72204502</v>
      </c>
      <c r="K15" s="1">
        <f t="shared" si="6"/>
        <v>1230.3147349599999</v>
      </c>
      <c r="L15" s="1">
        <f t="shared" si="6"/>
        <v>1596.7402866499999</v>
      </c>
      <c r="M15" s="1">
        <f t="shared" si="6"/>
        <v>1495.97695163</v>
      </c>
      <c r="N15" s="1">
        <f t="shared" si="6"/>
        <v>162.92013560199999</v>
      </c>
      <c r="O15" s="12">
        <f t="shared" si="6"/>
        <v>1111.9345985499999</v>
      </c>
    </row>
    <row r="16" spans="1:15" ht="20" customHeight="1">
      <c r="B16" s="17" t="s">
        <v>228</v>
      </c>
      <c r="C16" s="1">
        <f t="shared" si="0"/>
        <v>1194.01831496</v>
      </c>
      <c r="D16" s="1">
        <f t="shared" si="1"/>
        <v>1310.2620082000001</v>
      </c>
      <c r="E16" s="1">
        <f t="shared" si="2"/>
        <v>1647.73365089</v>
      </c>
      <c r="F16" s="1">
        <f t="shared" si="3"/>
        <v>1356.4364594799999</v>
      </c>
      <c r="G16" s="1">
        <f t="shared" si="4"/>
        <v>1372.5791214599999</v>
      </c>
      <c r="H16" s="1" t="s">
        <v>229</v>
      </c>
      <c r="I16" s="1">
        <f t="shared" ref="I16:N16" si="7">I4-240</f>
        <v>1474.8572157200001</v>
      </c>
      <c r="J16" s="1">
        <f t="shared" si="7"/>
        <v>1258.1621011899999</v>
      </c>
      <c r="K16" s="1">
        <f t="shared" si="7"/>
        <v>1323.95553309</v>
      </c>
      <c r="L16" s="1">
        <f t="shared" si="7"/>
        <v>1630.4576580200001</v>
      </c>
      <c r="M16" s="1">
        <f t="shared" si="7"/>
        <v>769.70062603999997</v>
      </c>
      <c r="N16" s="1">
        <f t="shared" si="7"/>
        <v>187.86967059599999</v>
      </c>
      <c r="O16" s="12">
        <f t="shared" ref="O16:O18" si="8">O4-240</f>
        <v>1255.0299803299999</v>
      </c>
    </row>
    <row r="17" spans="2:15" ht="20" customHeight="1">
      <c r="B17" s="17" t="s">
        <v>230</v>
      </c>
      <c r="C17" s="1">
        <f t="shared" si="0"/>
        <v>1351.4118840799999</v>
      </c>
      <c r="D17" s="1">
        <f t="shared" si="1"/>
        <v>1045.0717614600001</v>
      </c>
      <c r="E17" s="1">
        <f t="shared" si="2"/>
        <v>1298.7258834700001</v>
      </c>
      <c r="F17" s="1">
        <f t="shared" si="3"/>
        <v>1296.82314649</v>
      </c>
      <c r="G17" s="1">
        <f t="shared" si="4"/>
        <v>1439.15502756</v>
      </c>
      <c r="H17" s="1" t="s">
        <v>231</v>
      </c>
      <c r="I17" s="1">
        <f t="shared" ref="I17:N17" si="9">I5-240</f>
        <v>1524.1153649600001</v>
      </c>
      <c r="J17" s="1">
        <f t="shared" si="9"/>
        <v>1335.34462973</v>
      </c>
      <c r="K17" s="1">
        <f t="shared" si="9"/>
        <v>879.14704644000005</v>
      </c>
      <c r="L17" s="1">
        <f t="shared" si="9"/>
        <v>1113.6659042199999</v>
      </c>
      <c r="M17" s="1">
        <f t="shared" si="9"/>
        <v>1543.34618542</v>
      </c>
      <c r="N17" s="1">
        <f t="shared" si="9"/>
        <v>174.464990629</v>
      </c>
      <c r="O17" s="12">
        <f t="shared" si="8"/>
        <v>1290.25201799</v>
      </c>
    </row>
    <row r="18" spans="2:15" ht="20" customHeight="1">
      <c r="B18" s="17" t="s">
        <v>232</v>
      </c>
      <c r="C18" s="1">
        <f t="shared" si="0"/>
        <v>1491.7571331500001</v>
      </c>
      <c r="D18" s="1">
        <f t="shared" si="1"/>
        <v>1079.6178914499999</v>
      </c>
      <c r="E18" s="1">
        <f t="shared" si="2"/>
        <v>1304.8103467000001</v>
      </c>
      <c r="F18" s="1">
        <f t="shared" si="3"/>
        <v>1171.00672637</v>
      </c>
      <c r="G18" s="1">
        <f t="shared" si="4"/>
        <v>820.91701169999999</v>
      </c>
      <c r="H18" s="1" t="s">
        <v>233</v>
      </c>
      <c r="I18" s="1">
        <f t="shared" ref="I18:N18" si="10">I6-240</f>
        <v>1396.3676539099999</v>
      </c>
      <c r="J18" s="1">
        <f t="shared" si="10"/>
        <v>1417.1567409899999</v>
      </c>
      <c r="K18" s="1">
        <f t="shared" si="10"/>
        <v>1458.1577612900001</v>
      </c>
      <c r="L18" s="1">
        <f t="shared" si="10"/>
        <v>1545.13232255</v>
      </c>
      <c r="M18" s="1">
        <f t="shared" si="10"/>
        <v>1172.3346179600001</v>
      </c>
      <c r="N18" s="1">
        <f t="shared" si="10"/>
        <v>222.07334234800001</v>
      </c>
      <c r="O18" s="12">
        <f t="shared" si="8"/>
        <v>1235.6684081599999</v>
      </c>
    </row>
    <row r="19" spans="2:15" ht="20" customHeight="1">
      <c r="B19" s="17" t="s">
        <v>234</v>
      </c>
      <c r="C19" s="1">
        <f t="shared" si="0"/>
        <v>1193.2840803500001</v>
      </c>
      <c r="D19" s="1">
        <f t="shared" si="1"/>
        <v>1081.5822882099999</v>
      </c>
      <c r="E19" s="1">
        <f t="shared" si="2"/>
        <v>988.02710961000002</v>
      </c>
      <c r="F19" s="1">
        <f t="shared" si="3"/>
        <v>1340.0307287200001</v>
      </c>
      <c r="G19" s="1">
        <f t="shared" si="4"/>
        <v>1289.0559960200001</v>
      </c>
      <c r="H19" s="1" t="s">
        <v>235</v>
      </c>
      <c r="I19" s="1">
        <f t="shared" ref="I19:M23" si="11">I7-240</f>
        <v>1382.8184856299999</v>
      </c>
      <c r="J19" s="1">
        <f t="shared" si="11"/>
        <v>1307.20558486</v>
      </c>
      <c r="K19" s="1">
        <f t="shared" si="11"/>
        <v>1156.96444503</v>
      </c>
      <c r="L19" s="1">
        <f t="shared" si="11"/>
        <v>857.81548680000003</v>
      </c>
      <c r="M19" s="1">
        <f t="shared" si="11"/>
        <v>1258.99847755</v>
      </c>
      <c r="O19" s="12"/>
    </row>
    <row r="20" spans="2:15" ht="20" customHeight="1">
      <c r="B20" s="17" t="s">
        <v>236</v>
      </c>
      <c r="C20" s="1">
        <f t="shared" si="0"/>
        <v>953.98098478999998</v>
      </c>
      <c r="D20" s="1">
        <f t="shared" si="1"/>
        <v>928.80192638999995</v>
      </c>
      <c r="E20" s="1">
        <f t="shared" si="2"/>
        <v>1068.7769982899999</v>
      </c>
      <c r="F20" s="1">
        <f t="shared" si="3"/>
        <v>1097.8946559200001</v>
      </c>
      <c r="G20" s="1">
        <f t="shared" si="4"/>
        <v>1081.2998346899999</v>
      </c>
      <c r="H20" s="1" t="s">
        <v>65</v>
      </c>
      <c r="I20" s="1">
        <f t="shared" si="11"/>
        <v>940.40972026999998</v>
      </c>
      <c r="J20" s="1">
        <f t="shared" si="11"/>
        <v>826.77653559999999</v>
      </c>
      <c r="K20" s="1">
        <f t="shared" si="11"/>
        <v>859.61173066000003</v>
      </c>
      <c r="L20" s="1">
        <f t="shared" si="11"/>
        <v>629.64821897299998</v>
      </c>
      <c r="M20" s="1">
        <f t="shared" si="11"/>
        <v>922.48608988000001</v>
      </c>
      <c r="O20" s="12"/>
    </row>
    <row r="21" spans="2:15" ht="20" customHeight="1">
      <c r="B21" s="17" t="s">
        <v>237</v>
      </c>
      <c r="C21" s="1">
        <f t="shared" si="0"/>
        <v>1178.4612825900001</v>
      </c>
      <c r="D21" s="1">
        <f t="shared" si="1"/>
        <v>1078.59551242</v>
      </c>
      <c r="E21" s="1">
        <f t="shared" si="2"/>
        <v>1252.25224469</v>
      </c>
      <c r="F21" s="1">
        <f t="shared" si="3"/>
        <v>1096.82026918</v>
      </c>
      <c r="G21" s="1">
        <f t="shared" si="4"/>
        <v>1388.2571439999999</v>
      </c>
      <c r="H21" s="1" t="s">
        <v>238</v>
      </c>
      <c r="I21" s="1">
        <f t="shared" si="11"/>
        <v>1118.5514288500001</v>
      </c>
      <c r="J21" s="1">
        <f t="shared" si="11"/>
        <v>1166.05964948</v>
      </c>
      <c r="K21" s="1">
        <f t="shared" si="11"/>
        <v>1172.8032148100001</v>
      </c>
      <c r="L21" s="1">
        <f t="shared" si="11"/>
        <v>1059.5880222400001</v>
      </c>
      <c r="M21" s="1">
        <f t="shared" si="11"/>
        <v>1060.9859355900001</v>
      </c>
      <c r="O21" s="12"/>
    </row>
    <row r="22" spans="2:15" ht="20" customHeight="1">
      <c r="B22" s="17"/>
      <c r="H22" s="1" t="s">
        <v>239</v>
      </c>
      <c r="I22" s="1">
        <f t="shared" si="11"/>
        <v>864.82155495999996</v>
      </c>
      <c r="J22" s="1">
        <f t="shared" si="11"/>
        <v>1131.85118182</v>
      </c>
      <c r="K22" s="1">
        <f t="shared" si="11"/>
        <v>958.82759980000003</v>
      </c>
      <c r="L22" s="1">
        <f t="shared" si="11"/>
        <v>862.60376822000001</v>
      </c>
      <c r="M22" s="1">
        <f t="shared" si="11"/>
        <v>916.97156842000004</v>
      </c>
      <c r="O22" s="12" t="s">
        <v>3</v>
      </c>
    </row>
    <row r="23" spans="2:15" ht="20" customHeight="1">
      <c r="B23" s="17"/>
      <c r="H23" s="1" t="s">
        <v>240</v>
      </c>
      <c r="I23" s="1">
        <f t="shared" si="11"/>
        <v>923.53662873999997</v>
      </c>
      <c r="J23" s="1">
        <f t="shared" si="11"/>
        <v>981.17092836999996</v>
      </c>
      <c r="K23" s="1">
        <f t="shared" si="11"/>
        <v>883.72194751999996</v>
      </c>
      <c r="L23" s="1">
        <f t="shared" si="11"/>
        <v>972.11543223000001</v>
      </c>
      <c r="M23" s="1">
        <f t="shared" si="11"/>
        <v>1212.9942884899999</v>
      </c>
      <c r="O23" s="12">
        <f>AVERAGE(O14:O18)</f>
        <v>1232.6708051000001</v>
      </c>
    </row>
    <row r="24" spans="2:15" ht="20" customHeight="1">
      <c r="B24" s="17"/>
      <c r="O24" s="12"/>
    </row>
    <row r="25" spans="2:15" ht="20" customHeight="1">
      <c r="B25" s="278" t="s">
        <v>241</v>
      </c>
      <c r="C25" s="287"/>
      <c r="N25" s="1" t="s">
        <v>5</v>
      </c>
      <c r="O25" s="12" t="s">
        <v>6</v>
      </c>
    </row>
    <row r="26" spans="2:15" ht="20" customHeight="1">
      <c r="B26" s="17" t="s">
        <v>224</v>
      </c>
      <c r="C26" s="1">
        <f>C14/$O$23</f>
        <v>1.0296749974759301</v>
      </c>
      <c r="D26" s="1">
        <f t="shared" ref="D26:O26" si="12">D14/$O$23</f>
        <v>0.95939992326179901</v>
      </c>
      <c r="E26" s="1">
        <f t="shared" si="12"/>
        <v>1.2112279923339899</v>
      </c>
      <c r="F26" s="1">
        <f t="shared" si="12"/>
        <v>1.0170220571487401</v>
      </c>
      <c r="G26" s="1">
        <f t="shared" si="12"/>
        <v>1.11595672697741</v>
      </c>
      <c r="H26" s="1" t="s">
        <v>225</v>
      </c>
      <c r="I26" s="1">
        <f t="shared" si="12"/>
        <v>1.05590631078052</v>
      </c>
      <c r="J26" s="1">
        <f t="shared" si="12"/>
        <v>0.93259107977879097</v>
      </c>
      <c r="K26" s="1">
        <f t="shared" si="12"/>
        <v>1.1432608251119201</v>
      </c>
      <c r="L26" s="1">
        <f t="shared" si="12"/>
        <v>1.16849672854315</v>
      </c>
      <c r="M26" s="1">
        <f t="shared" si="12"/>
        <v>1.1358985549482601</v>
      </c>
      <c r="N26" s="1">
        <f t="shared" si="12"/>
        <v>0.247086558689359</v>
      </c>
      <c r="O26" s="12">
        <f t="shared" si="12"/>
        <v>1.0306636737185799</v>
      </c>
    </row>
    <row r="27" spans="2:15" ht="20" customHeight="1">
      <c r="B27" s="17" t="s">
        <v>226</v>
      </c>
      <c r="C27" s="1">
        <f t="shared" ref="C27:C33" si="13">C15/$O$23</f>
        <v>1.2181322111933901</v>
      </c>
      <c r="D27" s="1">
        <f t="shared" ref="D27:D33" si="14">D15/$O$23</f>
        <v>1.2339016527828</v>
      </c>
      <c r="E27" s="1">
        <f t="shared" ref="E27:E33" si="15">E15/$O$23</f>
        <v>1.4628742524032701</v>
      </c>
      <c r="F27" s="1">
        <f t="shared" ref="F27:F33" si="16">F15/$O$23</f>
        <v>1.2033535065265599</v>
      </c>
      <c r="G27" s="1">
        <f t="shared" ref="G27:G33" si="17">G15/$O$23</f>
        <v>1.70965968785075</v>
      </c>
      <c r="H27" s="1" t="s">
        <v>227</v>
      </c>
      <c r="I27" s="1">
        <f t="shared" ref="I27:I35" si="18">I15/$O$23</f>
        <v>1.18097146121823</v>
      </c>
      <c r="J27" s="1">
        <f t="shared" ref="J27:J35" si="19">J15/$O$23</f>
        <v>1.4016086353889401</v>
      </c>
      <c r="K27" s="1">
        <f t="shared" ref="K27:K35" si="20">K15/$O$23</f>
        <v>0.99808864610871595</v>
      </c>
      <c r="L27" s="1">
        <f t="shared" ref="L27:L35" si="21">L15/$O$23</f>
        <v>1.2953501292021501</v>
      </c>
      <c r="M27" s="1">
        <f t="shared" ref="M27:M35" si="22">M15/$O$23</f>
        <v>1.21360621622627</v>
      </c>
      <c r="N27" s="1">
        <f t="shared" ref="N27:O30" si="23">N15/$O$23</f>
        <v>0.13216840613726</v>
      </c>
      <c r="O27" s="12">
        <f t="shared" si="23"/>
        <v>0.90205316289598902</v>
      </c>
    </row>
    <row r="28" spans="2:15" ht="20" customHeight="1">
      <c r="B28" s="17" t="s">
        <v>228</v>
      </c>
      <c r="C28" s="1">
        <f t="shared" si="13"/>
        <v>0.96864329877848898</v>
      </c>
      <c r="D28" s="1">
        <f t="shared" si="14"/>
        <v>1.06294559973269</v>
      </c>
      <c r="E28" s="1">
        <f t="shared" si="15"/>
        <v>1.3367183225827499</v>
      </c>
      <c r="F28" s="1">
        <f t="shared" si="16"/>
        <v>1.10040446635707</v>
      </c>
      <c r="G28" s="1">
        <f t="shared" si="17"/>
        <v>1.1135001460091001</v>
      </c>
      <c r="H28" s="1" t="s">
        <v>229</v>
      </c>
      <c r="I28" s="1">
        <f t="shared" si="18"/>
        <v>1.1964729022687901</v>
      </c>
      <c r="J28" s="1">
        <f t="shared" si="19"/>
        <v>1.02067972729177</v>
      </c>
      <c r="K28" s="1">
        <f t="shared" si="20"/>
        <v>1.07405442524665</v>
      </c>
      <c r="L28" s="1">
        <f t="shared" si="21"/>
        <v>1.3227032320991201</v>
      </c>
      <c r="M28" s="1">
        <f t="shared" si="22"/>
        <v>0.62441701616966405</v>
      </c>
      <c r="N28" s="1">
        <f t="shared" si="23"/>
        <v>0.15240863158169701</v>
      </c>
      <c r="O28" s="12">
        <f t="shared" si="23"/>
        <v>1.01813880489218</v>
      </c>
    </row>
    <row r="29" spans="2:15" ht="20" customHeight="1">
      <c r="B29" s="17" t="s">
        <v>230</v>
      </c>
      <c r="C29" s="1">
        <f t="shared" si="13"/>
        <v>1.0963282966455601</v>
      </c>
      <c r="D29" s="1">
        <f t="shared" si="14"/>
        <v>0.84781091361632299</v>
      </c>
      <c r="E29" s="1">
        <f t="shared" si="15"/>
        <v>1.0535869577641499</v>
      </c>
      <c r="F29" s="1">
        <f t="shared" si="16"/>
        <v>1.05204336885775</v>
      </c>
      <c r="G29" s="1">
        <f t="shared" si="17"/>
        <v>1.16750962349859</v>
      </c>
      <c r="H29" s="1" t="s">
        <v>231</v>
      </c>
      <c r="I29" s="1">
        <f t="shared" si="18"/>
        <v>1.2364334083797499</v>
      </c>
      <c r="J29" s="1">
        <f t="shared" si="19"/>
        <v>1.08329379117701</v>
      </c>
      <c r="K29" s="1">
        <f t="shared" si="20"/>
        <v>0.7132050526407</v>
      </c>
      <c r="L29" s="1">
        <f t="shared" si="21"/>
        <v>0.90345767873495997</v>
      </c>
      <c r="M29" s="1">
        <f t="shared" si="22"/>
        <v>1.25203434610005</v>
      </c>
      <c r="N29" s="1">
        <f t="shared" si="23"/>
        <v>0.14153413052955899</v>
      </c>
      <c r="O29" s="12">
        <f t="shared" si="23"/>
        <v>1.0467125632016001</v>
      </c>
    </row>
    <row r="30" spans="2:15" ht="20" customHeight="1">
      <c r="B30" s="17" t="s">
        <v>232</v>
      </c>
      <c r="C30" s="1">
        <f t="shared" si="13"/>
        <v>1.21018290283023</v>
      </c>
      <c r="D30" s="1">
        <f t="shared" si="14"/>
        <v>0.87583634412629396</v>
      </c>
      <c r="E30" s="1">
        <f t="shared" si="15"/>
        <v>1.0585229578745099</v>
      </c>
      <c r="F30" s="1">
        <f t="shared" si="16"/>
        <v>0.94997522576597604</v>
      </c>
      <c r="G30" s="1">
        <f t="shared" si="17"/>
        <v>0.66596613491904999</v>
      </c>
      <c r="H30" s="1" t="s">
        <v>233</v>
      </c>
      <c r="I30" s="1">
        <f t="shared" si="18"/>
        <v>1.1327985120866999</v>
      </c>
      <c r="J30" s="1">
        <f t="shared" si="19"/>
        <v>1.14966358830494</v>
      </c>
      <c r="K30" s="1">
        <f t="shared" si="20"/>
        <v>1.1829255266345899</v>
      </c>
      <c r="L30" s="1">
        <f t="shared" si="21"/>
        <v>1.2534833437745401</v>
      </c>
      <c r="M30" s="1">
        <f t="shared" si="22"/>
        <v>0.95105247330400999</v>
      </c>
      <c r="N30" s="1">
        <f t="shared" si="23"/>
        <v>0.18015624401032501</v>
      </c>
      <c r="O30" s="12">
        <f t="shared" si="23"/>
        <v>1.0024317952916499</v>
      </c>
    </row>
    <row r="31" spans="2:15" ht="20" customHeight="1">
      <c r="B31" s="17" t="s">
        <v>234</v>
      </c>
      <c r="C31" s="1">
        <f t="shared" si="13"/>
        <v>0.96804765344725996</v>
      </c>
      <c r="D31" s="1">
        <f t="shared" si="14"/>
        <v>0.87742995431960202</v>
      </c>
      <c r="E31" s="1">
        <f t="shared" si="15"/>
        <v>0.80153363373430997</v>
      </c>
      <c r="F31" s="1">
        <f t="shared" si="16"/>
        <v>1.0870953730516</v>
      </c>
      <c r="G31" s="1">
        <f t="shared" si="17"/>
        <v>1.0457422944444801</v>
      </c>
      <c r="H31" s="1" t="s">
        <v>235</v>
      </c>
      <c r="I31" s="1">
        <f t="shared" si="18"/>
        <v>1.12180679538185</v>
      </c>
      <c r="J31" s="1">
        <f t="shared" si="19"/>
        <v>1.06046608668886</v>
      </c>
      <c r="K31" s="1">
        <f t="shared" si="20"/>
        <v>0.93858347276760701</v>
      </c>
      <c r="L31" s="1">
        <f t="shared" si="21"/>
        <v>0.69589989740238101</v>
      </c>
      <c r="M31" s="1">
        <f t="shared" si="22"/>
        <v>1.02135823477045</v>
      </c>
      <c r="O31" s="12"/>
    </row>
    <row r="32" spans="2:15" ht="20" customHeight="1">
      <c r="B32" s="17" t="s">
        <v>236</v>
      </c>
      <c r="C32" s="1">
        <f t="shared" si="13"/>
        <v>0.77391383071866304</v>
      </c>
      <c r="D32" s="1">
        <f t="shared" si="14"/>
        <v>0.753487405191406</v>
      </c>
      <c r="E32" s="1">
        <f t="shared" si="15"/>
        <v>0.86704170640538203</v>
      </c>
      <c r="F32" s="1">
        <f t="shared" si="16"/>
        <v>0.890663307168156</v>
      </c>
      <c r="G32" s="1">
        <f t="shared" si="17"/>
        <v>0.87720081486174195</v>
      </c>
      <c r="H32" s="1" t="s">
        <v>65</v>
      </c>
      <c r="I32" s="1">
        <f t="shared" si="18"/>
        <v>0.76290418851423103</v>
      </c>
      <c r="J32" s="1">
        <f t="shared" si="19"/>
        <v>0.67071965376265097</v>
      </c>
      <c r="K32" s="1">
        <f t="shared" si="20"/>
        <v>0.69735709412722302</v>
      </c>
      <c r="L32" s="1">
        <f t="shared" si="21"/>
        <v>0.51079997706437097</v>
      </c>
      <c r="M32" s="1">
        <f t="shared" si="22"/>
        <v>0.74836370429424104</v>
      </c>
      <c r="O32" s="12"/>
    </row>
    <row r="33" spans="2:15" ht="20" customHeight="1">
      <c r="B33" s="17" t="s">
        <v>237</v>
      </c>
      <c r="C33" s="1">
        <f t="shared" si="13"/>
        <v>0.956022709156641</v>
      </c>
      <c r="D33" s="1">
        <f t="shared" si="14"/>
        <v>0.87500694261392797</v>
      </c>
      <c r="E33" s="1">
        <f t="shared" si="15"/>
        <v>1.0158853762975399</v>
      </c>
      <c r="F33" s="1">
        <f t="shared" si="16"/>
        <v>0.88979171457785999</v>
      </c>
      <c r="G33" s="1">
        <f t="shared" si="17"/>
        <v>1.1262188884950299</v>
      </c>
      <c r="H33" s="1" t="s">
        <v>238</v>
      </c>
      <c r="I33" s="1">
        <f t="shared" si="18"/>
        <v>0.90742104398202095</v>
      </c>
      <c r="J33" s="1">
        <f t="shared" si="19"/>
        <v>0.94596192645724597</v>
      </c>
      <c r="K33" s="1">
        <f t="shared" si="20"/>
        <v>0.95143262090551195</v>
      </c>
      <c r="L33" s="1">
        <f t="shared" si="21"/>
        <v>0.85958718082403296</v>
      </c>
      <c r="M33" s="1">
        <f t="shared" si="22"/>
        <v>0.86072123327681804</v>
      </c>
      <c r="O33" s="12"/>
    </row>
    <row r="34" spans="2:15" ht="20" customHeight="1">
      <c r="B34" s="17"/>
      <c r="H34" s="1" t="s">
        <v>239</v>
      </c>
      <c r="I34" s="1">
        <f t="shared" si="18"/>
        <v>0.70158354637906895</v>
      </c>
      <c r="J34" s="1">
        <f t="shared" si="19"/>
        <v>0.91821042336455705</v>
      </c>
      <c r="K34" s="1">
        <f t="shared" si="20"/>
        <v>0.77784563066877799</v>
      </c>
      <c r="L34" s="1">
        <f t="shared" si="21"/>
        <v>0.69978437442592101</v>
      </c>
      <c r="M34" s="1">
        <f t="shared" si="22"/>
        <v>0.74389006750720499</v>
      </c>
      <c r="O34" s="12"/>
    </row>
    <row r="35" spans="2:15" ht="20" customHeight="1">
      <c r="B35" s="18"/>
      <c r="C35" s="14"/>
      <c r="D35" s="14"/>
      <c r="E35" s="14"/>
      <c r="F35" s="14"/>
      <c r="G35" s="14"/>
      <c r="H35" s="14" t="s">
        <v>240</v>
      </c>
      <c r="I35" s="14">
        <f t="shared" si="18"/>
        <v>0.74921595037296096</v>
      </c>
      <c r="J35" s="14">
        <f t="shared" si="19"/>
        <v>0.79597158001191004</v>
      </c>
      <c r="K35" s="14">
        <f t="shared" si="20"/>
        <v>0.71691642558883195</v>
      </c>
      <c r="L35" s="14">
        <f t="shared" si="21"/>
        <v>0.78862533955376501</v>
      </c>
      <c r="M35" s="14">
        <f t="shared" si="22"/>
        <v>0.98403749279321695</v>
      </c>
      <c r="N35" s="14"/>
      <c r="O35" s="15"/>
    </row>
  </sheetData>
  <mergeCells count="2">
    <mergeCell ref="B12:C12"/>
    <mergeCell ref="B25:C25"/>
  </mergeCells>
  <phoneticPr fontId="16" type="noConversion"/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I76"/>
  <sheetViews>
    <sheetView workbookViewId="0">
      <selection activeCell="G35" sqref="G35"/>
    </sheetView>
  </sheetViews>
  <sheetFormatPr defaultColWidth="9" defaultRowHeight="13.5"/>
  <cols>
    <col min="1" max="1" width="2.06640625" customWidth="1"/>
    <col min="2" max="2" width="14.1328125" customWidth="1"/>
    <col min="3" max="3" width="13.73046875"/>
    <col min="4" max="9" width="19" customWidth="1"/>
    <col min="10" max="10" width="13.73046875"/>
    <col min="12" max="14" width="13.73046875"/>
    <col min="18" max="18" width="13.73046875"/>
  </cols>
  <sheetData>
    <row r="1" spans="2:9" s="1" customFormat="1" ht="22.05" customHeight="1">
      <c r="B1"/>
      <c r="C1"/>
      <c r="D1"/>
      <c r="E1"/>
      <c r="F1"/>
      <c r="G1"/>
      <c r="H1"/>
      <c r="I1"/>
    </row>
    <row r="2" spans="2:9" s="1" customFormat="1" ht="28.05" customHeight="1">
      <c r="B2" s="3"/>
      <c r="C2" s="286" t="s">
        <v>51</v>
      </c>
      <c r="D2" s="286"/>
      <c r="E2" s="286"/>
      <c r="F2" s="286" t="s">
        <v>65</v>
      </c>
      <c r="G2" s="286"/>
      <c r="H2" s="312"/>
      <c r="I2"/>
    </row>
    <row r="3" spans="2:9" s="1" customFormat="1" ht="28.05" customHeight="1">
      <c r="B3" s="6" t="s">
        <v>171</v>
      </c>
      <c r="C3" s="1">
        <v>3319549.6666669999</v>
      </c>
      <c r="D3" s="1">
        <v>3494491.6666669999</v>
      </c>
      <c r="E3" s="1">
        <v>3636522</v>
      </c>
      <c r="F3" s="1">
        <v>2503840.3333330001</v>
      </c>
      <c r="G3" s="1">
        <v>2091996.6666669999</v>
      </c>
      <c r="H3" s="12">
        <v>1896010.6666669999</v>
      </c>
      <c r="I3"/>
    </row>
    <row r="4" spans="2:9" s="1" customFormat="1" ht="28.05" customHeight="1">
      <c r="B4" s="6" t="s">
        <v>172</v>
      </c>
      <c r="C4" s="1">
        <v>4049360.3023259998</v>
      </c>
      <c r="D4" s="1">
        <v>3943277.9767439999</v>
      </c>
      <c r="E4" s="1">
        <v>3916204.1627910002</v>
      </c>
      <c r="F4" s="1">
        <v>3793314.7674420001</v>
      </c>
      <c r="G4" s="1">
        <v>3684601.0697670002</v>
      </c>
      <c r="H4" s="12">
        <v>4073626.1627910002</v>
      </c>
      <c r="I4"/>
    </row>
    <row r="5" spans="2:9" s="1" customFormat="1" ht="28.05" customHeight="1">
      <c r="B5" s="11" t="s">
        <v>242</v>
      </c>
      <c r="C5" s="1">
        <v>4855762.6666670004</v>
      </c>
      <c r="D5" s="1">
        <v>3989891.3571429998</v>
      </c>
      <c r="E5" s="1">
        <v>4345658.1219509998</v>
      </c>
      <c r="F5" s="1">
        <v>2375031.3333330001</v>
      </c>
      <c r="G5" s="1">
        <v>2232688.627907</v>
      </c>
      <c r="H5" s="12">
        <v>2295393.7045450001</v>
      </c>
      <c r="I5"/>
    </row>
    <row r="6" spans="2:9" s="1" customFormat="1" ht="28.05" customHeight="1">
      <c r="B6" s="11" t="s">
        <v>154</v>
      </c>
      <c r="C6" s="1">
        <v>445598.26470599999</v>
      </c>
      <c r="D6" s="1">
        <v>343074.89705899998</v>
      </c>
      <c r="E6" s="1">
        <v>465176.92647100001</v>
      </c>
      <c r="F6" s="1">
        <v>320903.89705899998</v>
      </c>
      <c r="G6" s="1">
        <v>384656.32352899999</v>
      </c>
      <c r="H6" s="12">
        <v>533740.82352900004</v>
      </c>
      <c r="I6"/>
    </row>
    <row r="7" spans="2:9" s="1" customFormat="1" ht="28.05" customHeight="1">
      <c r="B7" s="11" t="s">
        <v>187</v>
      </c>
      <c r="C7" s="1">
        <v>2574083.5714289998</v>
      </c>
      <c r="D7" s="1">
        <v>2344976.4285710002</v>
      </c>
      <c r="E7" s="1">
        <v>2397865</v>
      </c>
      <c r="F7" s="1">
        <v>1372616.428571</v>
      </c>
      <c r="G7" s="1">
        <v>1314954.142857</v>
      </c>
      <c r="H7" s="12">
        <v>1473483.714286</v>
      </c>
      <c r="I7"/>
    </row>
    <row r="8" spans="2:9" s="1" customFormat="1" ht="28.05" customHeight="1">
      <c r="B8" s="11" t="s">
        <v>162</v>
      </c>
      <c r="C8" s="1">
        <v>3653863.3333330001</v>
      </c>
      <c r="D8" s="1">
        <v>3579162.3333330001</v>
      </c>
      <c r="E8" s="1">
        <v>3276727.3333330001</v>
      </c>
      <c r="F8" s="1">
        <v>3002035.6666669999</v>
      </c>
      <c r="G8" s="1">
        <v>3775031</v>
      </c>
      <c r="H8" s="12">
        <v>4134890.3333330001</v>
      </c>
      <c r="I8"/>
    </row>
    <row r="9" spans="2:9" s="1" customFormat="1" ht="28.05" customHeight="1">
      <c r="B9" s="6" t="s">
        <v>188</v>
      </c>
      <c r="C9" s="1">
        <v>5867644.5272730002</v>
      </c>
      <c r="D9" s="1">
        <v>5027312.6545449998</v>
      </c>
      <c r="E9" s="1">
        <v>5248513.4545449996</v>
      </c>
      <c r="F9" s="1">
        <v>3587787.7272729999</v>
      </c>
      <c r="G9" s="1">
        <v>3126412.4545450001</v>
      </c>
      <c r="H9" s="12">
        <v>3053751.6363639999</v>
      </c>
      <c r="I9"/>
    </row>
    <row r="10" spans="2:9" s="1" customFormat="1" ht="28.05" customHeight="1">
      <c r="B10" s="6" t="s">
        <v>155</v>
      </c>
      <c r="C10" s="1">
        <v>2983773.5</v>
      </c>
      <c r="D10" s="1">
        <v>3348392.5</v>
      </c>
      <c r="E10" s="1">
        <v>3170390.75</v>
      </c>
      <c r="F10" s="1">
        <v>3078966.75</v>
      </c>
      <c r="G10" s="1">
        <v>3272754.75</v>
      </c>
      <c r="H10" s="12">
        <v>3311670.25</v>
      </c>
      <c r="I10"/>
    </row>
    <row r="11" spans="2:9" s="1" customFormat="1" ht="28.05" customHeight="1">
      <c r="B11" s="29"/>
      <c r="C11" s="7"/>
      <c r="D11" s="7"/>
      <c r="E11" s="7"/>
      <c r="F11" s="7"/>
      <c r="G11" s="7"/>
      <c r="H11" s="8"/>
      <c r="I11"/>
    </row>
    <row r="12" spans="2:9" s="1" customFormat="1" ht="28.05" customHeight="1">
      <c r="B12" s="6" t="s">
        <v>173</v>
      </c>
      <c r="C12" s="1">
        <f t="shared" ref="C12:H12" si="0">C3/C4</f>
        <v>0.81977137592824501</v>
      </c>
      <c r="D12" s="1">
        <f t="shared" si="0"/>
        <v>0.88618953248445198</v>
      </c>
      <c r="E12" s="1">
        <f t="shared" si="0"/>
        <v>0.92858335491077204</v>
      </c>
      <c r="F12" s="1">
        <f t="shared" si="0"/>
        <v>0.66006658736138801</v>
      </c>
      <c r="G12" s="1">
        <f t="shared" si="0"/>
        <v>0.56776748067309502</v>
      </c>
      <c r="H12" s="12">
        <f t="shared" si="0"/>
        <v>0.465435607220268</v>
      </c>
      <c r="I12"/>
    </row>
    <row r="13" spans="2:9" s="1" customFormat="1" ht="28.05" customHeight="1">
      <c r="B13" s="6" t="s">
        <v>156</v>
      </c>
      <c r="C13" s="1">
        <f t="shared" ref="C13:H13" si="1">C5/C6</f>
        <v>10.8971758897463</v>
      </c>
      <c r="D13" s="1">
        <f t="shared" si="1"/>
        <v>11.6297968500355</v>
      </c>
      <c r="E13" s="1">
        <f t="shared" si="1"/>
        <v>9.3419468478772796</v>
      </c>
      <c r="F13" s="1">
        <f t="shared" si="1"/>
        <v>7.4010672824466699</v>
      </c>
      <c r="G13" s="1">
        <f t="shared" si="1"/>
        <v>5.80437260831531</v>
      </c>
      <c r="H13" s="12">
        <f t="shared" si="1"/>
        <v>4.3005773651868404</v>
      </c>
      <c r="I13"/>
    </row>
    <row r="14" spans="2:9" s="1" customFormat="1" ht="28.05" customHeight="1">
      <c r="B14" s="11" t="s">
        <v>164</v>
      </c>
      <c r="C14" s="1">
        <f t="shared" ref="C14:H14" si="2">C7/C8</f>
        <v>0.70448271777066096</v>
      </c>
      <c r="D14" s="1">
        <f t="shared" si="2"/>
        <v>0.65517464987046403</v>
      </c>
      <c r="E14" s="1">
        <f t="shared" si="2"/>
        <v>0.73178655288383598</v>
      </c>
      <c r="F14" s="1">
        <f t="shared" si="2"/>
        <v>0.45722855454776901</v>
      </c>
      <c r="G14" s="1">
        <f t="shared" si="2"/>
        <v>0.348329362820332</v>
      </c>
      <c r="H14" s="12">
        <f t="shared" si="2"/>
        <v>0.35635375922975798</v>
      </c>
      <c r="I14"/>
    </row>
    <row r="15" spans="2:9" s="1" customFormat="1" ht="28.05" customHeight="1">
      <c r="B15" s="6" t="s">
        <v>157</v>
      </c>
      <c r="C15" s="1">
        <f t="shared" ref="C15:H15" si="3">C9/C10</f>
        <v>1.9665180776198301</v>
      </c>
      <c r="D15" s="1">
        <f t="shared" si="3"/>
        <v>1.5014107977320501</v>
      </c>
      <c r="E15" s="1">
        <f t="shared" si="3"/>
        <v>1.6554784152537001</v>
      </c>
      <c r="F15" s="1">
        <f t="shared" si="3"/>
        <v>1.16525705491071</v>
      </c>
      <c r="G15" s="1">
        <f t="shared" si="3"/>
        <v>0.95528467403339701</v>
      </c>
      <c r="H15" s="12">
        <f t="shared" si="3"/>
        <v>0.92211826837650901</v>
      </c>
      <c r="I15"/>
    </row>
    <row r="16" spans="2:9" s="1" customFormat="1" ht="28.05" customHeight="1">
      <c r="B16" s="17"/>
      <c r="H16" s="12"/>
      <c r="I16"/>
    </row>
    <row r="17" spans="2:9" s="1" customFormat="1" ht="28.05" customHeight="1">
      <c r="B17" s="6" t="s">
        <v>3</v>
      </c>
      <c r="C17" s="1">
        <f t="shared" ref="C17:C20" si="4">AVERAGE(C12:E12)</f>
        <v>0.87818142110782305</v>
      </c>
      <c r="H17" s="12"/>
      <c r="I17"/>
    </row>
    <row r="18" spans="2:9" s="1" customFormat="1" ht="28.05" customHeight="1">
      <c r="B18" s="6"/>
      <c r="C18" s="1">
        <f t="shared" si="4"/>
        <v>10.622973195886299</v>
      </c>
      <c r="H18" s="12"/>
      <c r="I18"/>
    </row>
    <row r="19" spans="2:9" s="1" customFormat="1" ht="28.05" customHeight="1">
      <c r="B19" s="6"/>
      <c r="C19" s="1">
        <f t="shared" si="4"/>
        <v>0.69714797350832003</v>
      </c>
      <c r="H19" s="12"/>
      <c r="I19"/>
    </row>
    <row r="20" spans="2:9" s="1" customFormat="1" ht="28.05" customHeight="1">
      <c r="B20" s="6"/>
      <c r="C20" s="1">
        <f t="shared" si="4"/>
        <v>1.70780243020186</v>
      </c>
      <c r="H20" s="12"/>
      <c r="I20"/>
    </row>
    <row r="21" spans="2:9" s="1" customFormat="1" ht="28.05" customHeight="1">
      <c r="B21" s="17"/>
      <c r="H21" s="12"/>
      <c r="I21"/>
    </row>
    <row r="22" spans="2:9" s="1" customFormat="1" ht="28.05" customHeight="1">
      <c r="B22" s="6" t="s">
        <v>4</v>
      </c>
      <c r="C22" s="287" t="s">
        <v>51</v>
      </c>
      <c r="D22" s="287"/>
      <c r="E22" s="287"/>
      <c r="F22" s="287" t="s">
        <v>65</v>
      </c>
      <c r="G22" s="287"/>
      <c r="H22" s="318"/>
      <c r="I22"/>
    </row>
    <row r="23" spans="2:9" s="1" customFormat="1" ht="28.05" customHeight="1">
      <c r="B23" s="6" t="s">
        <v>171</v>
      </c>
      <c r="C23" s="1">
        <f t="shared" ref="C23:H23" si="5">C12/$C$17</f>
        <v>0.93348749611908899</v>
      </c>
      <c r="D23" s="1">
        <f t="shared" si="5"/>
        <v>1.0091189715292801</v>
      </c>
      <c r="E23" s="1">
        <f t="shared" si="5"/>
        <v>1.0573935323516299</v>
      </c>
      <c r="F23" s="1">
        <f t="shared" si="5"/>
        <v>0.75162895900111004</v>
      </c>
      <c r="G23" s="1">
        <f t="shared" si="5"/>
        <v>0.64652640903841696</v>
      </c>
      <c r="H23" s="12">
        <f t="shared" si="5"/>
        <v>0.52999937829830501</v>
      </c>
      <c r="I23"/>
    </row>
    <row r="24" spans="2:9" s="1" customFormat="1" ht="28.05" customHeight="1">
      <c r="B24" s="6" t="s">
        <v>152</v>
      </c>
      <c r="C24" s="1">
        <f t="shared" ref="C24:H24" si="6">C13/$C$18</f>
        <v>1.0258122362547299</v>
      </c>
      <c r="D24" s="1">
        <f t="shared" si="6"/>
        <v>1.09477795298768</v>
      </c>
      <c r="E24" s="1">
        <f t="shared" si="6"/>
        <v>0.87940981075758295</v>
      </c>
      <c r="F24" s="1">
        <f t="shared" si="6"/>
        <v>0.696703940221997</v>
      </c>
      <c r="G24" s="1">
        <f t="shared" si="6"/>
        <v>0.54639812237905405</v>
      </c>
      <c r="H24" s="12">
        <f t="shared" si="6"/>
        <v>0.40483744860169701</v>
      </c>
      <c r="I24"/>
    </row>
    <row r="25" spans="2:9" s="1" customFormat="1" ht="28.05" customHeight="1">
      <c r="B25" s="11" t="s">
        <v>160</v>
      </c>
      <c r="C25" s="1">
        <f t="shared" ref="C25:H25" si="7">C14/$C$19</f>
        <v>1.01052107234197</v>
      </c>
      <c r="D25" s="1">
        <f t="shared" si="7"/>
        <v>0.93979280549776201</v>
      </c>
      <c r="E25" s="1">
        <f t="shared" si="7"/>
        <v>1.04968612216026</v>
      </c>
      <c r="F25" s="1">
        <f t="shared" si="7"/>
        <v>0.65585581816557004</v>
      </c>
      <c r="G25" s="1">
        <f t="shared" si="7"/>
        <v>0.499649107588168</v>
      </c>
      <c r="H25" s="12">
        <f t="shared" si="7"/>
        <v>0.51115942779901702</v>
      </c>
      <c r="I25"/>
    </row>
    <row r="26" spans="2:9" s="1" customFormat="1" ht="28.05" customHeight="1">
      <c r="B26" s="30" t="s">
        <v>153</v>
      </c>
      <c r="C26" s="14">
        <f t="shared" ref="C26:H26" si="8">C15/$C$20</f>
        <v>1.15149038486108</v>
      </c>
      <c r="D26" s="14">
        <f t="shared" si="8"/>
        <v>0.87914782833198102</v>
      </c>
      <c r="E26" s="14">
        <f t="shared" si="8"/>
        <v>0.96936178680693597</v>
      </c>
      <c r="F26" s="14">
        <f t="shared" si="8"/>
        <v>0.68231373506886095</v>
      </c>
      <c r="G26" s="14">
        <f t="shared" si="8"/>
        <v>0.55936486395588703</v>
      </c>
      <c r="H26" s="15">
        <f t="shared" si="8"/>
        <v>0.53994434723196605</v>
      </c>
      <c r="I26"/>
    </row>
    <row r="27" spans="2:9" s="1" customFormat="1" ht="22.05" customHeight="1">
      <c r="B27"/>
      <c r="C27"/>
      <c r="D27"/>
      <c r="E27"/>
      <c r="F27"/>
      <c r="G27"/>
      <c r="H27"/>
      <c r="I27"/>
    </row>
    <row r="28" spans="2:9" s="1" customFormat="1" ht="22.05" customHeight="1">
      <c r="B28"/>
      <c r="C28"/>
      <c r="D28"/>
      <c r="E28"/>
      <c r="F28"/>
      <c r="G28"/>
      <c r="H28"/>
      <c r="I28"/>
    </row>
    <row r="29" spans="2:9" s="1" customFormat="1" ht="22.05" customHeight="1">
      <c r="B29"/>
      <c r="C29"/>
      <c r="D29"/>
      <c r="E29"/>
      <c r="F29"/>
      <c r="G29"/>
      <c r="H29"/>
      <c r="I29"/>
    </row>
    <row r="30" spans="2:9" s="1" customFormat="1" ht="22.05" customHeight="1">
      <c r="B30"/>
      <c r="C30"/>
      <c r="D30"/>
      <c r="E30"/>
      <c r="F30"/>
      <c r="G30"/>
      <c r="H30"/>
      <c r="I30"/>
    </row>
    <row r="31" spans="2:9" s="1" customFormat="1" ht="22.05" customHeight="1">
      <c r="B31"/>
      <c r="C31"/>
      <c r="D31"/>
      <c r="E31"/>
      <c r="F31"/>
      <c r="G31"/>
      <c r="H31"/>
      <c r="I31"/>
    </row>
    <row r="32" spans="2:9" s="1" customFormat="1" ht="22.05" customHeight="1">
      <c r="B32"/>
      <c r="C32"/>
      <c r="D32"/>
      <c r="E32"/>
      <c r="F32"/>
      <c r="G32"/>
      <c r="H32"/>
      <c r="I32"/>
    </row>
    <row r="33" spans="2:9" s="1" customFormat="1" ht="22.05" customHeight="1">
      <c r="B33"/>
      <c r="C33"/>
      <c r="D33"/>
      <c r="E33"/>
      <c r="F33"/>
      <c r="G33"/>
      <c r="H33"/>
      <c r="I33"/>
    </row>
    <row r="34" spans="2:9" s="1" customFormat="1" ht="22.05" customHeight="1">
      <c r="B34"/>
      <c r="C34"/>
      <c r="D34"/>
      <c r="E34"/>
      <c r="F34"/>
      <c r="G34"/>
      <c r="H34"/>
      <c r="I34"/>
    </row>
    <row r="35" spans="2:9" s="1" customFormat="1" ht="22.05" customHeight="1">
      <c r="B35"/>
      <c r="C35"/>
      <c r="D35"/>
      <c r="E35"/>
      <c r="F35"/>
      <c r="G35"/>
      <c r="H35"/>
      <c r="I35"/>
    </row>
    <row r="36" spans="2:9" s="1" customFormat="1" ht="22.05" customHeight="1">
      <c r="B36"/>
      <c r="C36"/>
      <c r="D36"/>
      <c r="E36"/>
      <c r="F36"/>
      <c r="G36"/>
      <c r="H36"/>
      <c r="I36"/>
    </row>
    <row r="37" spans="2:9" s="1" customFormat="1" ht="22.05" customHeight="1">
      <c r="B37"/>
      <c r="C37"/>
      <c r="D37"/>
      <c r="E37"/>
      <c r="F37"/>
      <c r="G37"/>
      <c r="H37"/>
      <c r="I37"/>
    </row>
    <row r="38" spans="2:9" s="1" customFormat="1" ht="22.05" customHeight="1">
      <c r="B38"/>
      <c r="C38"/>
      <c r="D38"/>
      <c r="E38"/>
      <c r="F38"/>
      <c r="G38"/>
      <c r="H38"/>
      <c r="I38"/>
    </row>
    <row r="39" spans="2:9" s="1" customFormat="1" ht="22.05" customHeight="1">
      <c r="B39"/>
      <c r="C39"/>
      <c r="D39"/>
      <c r="E39"/>
      <c r="F39"/>
      <c r="G39"/>
      <c r="H39"/>
      <c r="I39"/>
    </row>
    <row r="40" spans="2:9" s="1" customFormat="1" ht="22.05" customHeight="1">
      <c r="B40"/>
      <c r="C40"/>
      <c r="D40"/>
      <c r="E40"/>
      <c r="F40"/>
      <c r="G40"/>
      <c r="H40"/>
      <c r="I40"/>
    </row>
    <row r="41" spans="2:9" s="1" customFormat="1" ht="22.05" customHeight="1">
      <c r="B41"/>
      <c r="C41"/>
      <c r="D41"/>
      <c r="E41"/>
      <c r="F41"/>
      <c r="G41"/>
      <c r="H41"/>
      <c r="I41"/>
    </row>
    <row r="42" spans="2:9" s="1" customFormat="1" ht="22.05" customHeight="1">
      <c r="B42"/>
      <c r="C42"/>
      <c r="D42"/>
      <c r="E42"/>
      <c r="F42"/>
      <c r="G42"/>
      <c r="H42"/>
      <c r="I42"/>
    </row>
    <row r="43" spans="2:9" s="1" customFormat="1" ht="22.05" customHeight="1">
      <c r="B43"/>
      <c r="C43"/>
      <c r="D43"/>
      <c r="E43"/>
      <c r="F43"/>
      <c r="G43"/>
      <c r="H43"/>
      <c r="I43"/>
    </row>
    <row r="44" spans="2:9" s="1" customFormat="1" ht="22.05" customHeight="1">
      <c r="B44"/>
      <c r="C44"/>
      <c r="D44"/>
      <c r="E44"/>
      <c r="F44"/>
      <c r="G44"/>
      <c r="H44"/>
      <c r="I44"/>
    </row>
    <row r="45" spans="2:9" s="1" customFormat="1" ht="22.05" customHeight="1">
      <c r="B45"/>
      <c r="C45"/>
      <c r="D45"/>
      <c r="E45"/>
      <c r="F45"/>
      <c r="G45"/>
      <c r="H45"/>
      <c r="I45"/>
    </row>
    <row r="46" spans="2:9" s="1" customFormat="1" ht="22.05" customHeight="1">
      <c r="B46"/>
      <c r="C46"/>
      <c r="D46"/>
      <c r="E46"/>
      <c r="F46"/>
      <c r="G46"/>
      <c r="H46"/>
      <c r="I46"/>
    </row>
    <row r="47" spans="2:9" s="1" customFormat="1" ht="22.05" customHeight="1">
      <c r="B47"/>
      <c r="C47"/>
      <c r="D47"/>
      <c r="E47"/>
      <c r="F47"/>
      <c r="G47"/>
      <c r="H47"/>
      <c r="I47"/>
    </row>
    <row r="48" spans="2:9" s="1" customFormat="1" ht="22.05" customHeight="1">
      <c r="B48"/>
      <c r="C48"/>
      <c r="D48"/>
      <c r="E48"/>
      <c r="F48"/>
      <c r="G48"/>
      <c r="H48"/>
      <c r="I48"/>
    </row>
    <row r="49" spans="2:9" s="1" customFormat="1" ht="22.05" customHeight="1">
      <c r="B49"/>
      <c r="C49"/>
      <c r="D49"/>
      <c r="E49"/>
      <c r="F49"/>
      <c r="G49"/>
      <c r="H49"/>
      <c r="I49"/>
    </row>
    <row r="50" spans="2:9" s="1" customFormat="1" ht="22.05" customHeight="1">
      <c r="B50"/>
      <c r="C50"/>
      <c r="D50"/>
      <c r="E50"/>
      <c r="F50"/>
      <c r="G50"/>
      <c r="H50"/>
      <c r="I50"/>
    </row>
    <row r="51" spans="2:9" s="1" customFormat="1" ht="22.05" customHeight="1">
      <c r="B51"/>
      <c r="C51"/>
      <c r="D51"/>
      <c r="E51"/>
      <c r="F51"/>
      <c r="G51"/>
      <c r="H51"/>
      <c r="I51"/>
    </row>
    <row r="52" spans="2:9" s="1" customFormat="1" ht="22.05" customHeight="1">
      <c r="B52"/>
      <c r="C52"/>
      <c r="D52"/>
      <c r="E52"/>
      <c r="F52"/>
      <c r="G52"/>
      <c r="H52"/>
      <c r="I52"/>
    </row>
    <row r="53" spans="2:9" s="1" customFormat="1" ht="22.05" customHeight="1">
      <c r="B53"/>
      <c r="C53"/>
      <c r="D53"/>
      <c r="E53"/>
      <c r="F53"/>
      <c r="G53"/>
      <c r="H53"/>
      <c r="I53"/>
    </row>
    <row r="54" spans="2:9" s="1" customFormat="1" ht="22.05" customHeight="1">
      <c r="B54"/>
      <c r="C54"/>
      <c r="D54"/>
      <c r="E54"/>
      <c r="F54"/>
      <c r="G54"/>
      <c r="H54"/>
      <c r="I54"/>
    </row>
    <row r="55" spans="2:9" s="1" customFormat="1" ht="22.05" customHeight="1">
      <c r="B55"/>
      <c r="C55"/>
      <c r="D55"/>
      <c r="E55"/>
      <c r="F55"/>
      <c r="G55"/>
      <c r="H55"/>
      <c r="I55"/>
    </row>
    <row r="56" spans="2:9" s="1" customFormat="1" ht="22.05" customHeight="1">
      <c r="B56"/>
      <c r="C56"/>
      <c r="D56"/>
      <c r="E56"/>
      <c r="F56"/>
      <c r="G56"/>
      <c r="H56"/>
      <c r="I56"/>
    </row>
    <row r="57" spans="2:9" s="1" customFormat="1" ht="22.05" customHeight="1">
      <c r="B57"/>
      <c r="C57"/>
      <c r="D57"/>
      <c r="E57"/>
      <c r="F57"/>
      <c r="G57"/>
      <c r="H57"/>
      <c r="I57"/>
    </row>
    <row r="58" spans="2:9" s="1" customFormat="1" ht="22.05" customHeight="1">
      <c r="B58"/>
      <c r="C58"/>
      <c r="D58"/>
      <c r="E58"/>
      <c r="F58"/>
      <c r="G58"/>
      <c r="H58"/>
      <c r="I58"/>
    </row>
    <row r="59" spans="2:9" s="1" customFormat="1" ht="22.05" customHeight="1">
      <c r="B59"/>
      <c r="C59"/>
      <c r="D59"/>
      <c r="E59"/>
      <c r="F59"/>
      <c r="G59"/>
      <c r="H59"/>
      <c r="I59"/>
    </row>
    <row r="60" spans="2:9" s="1" customFormat="1" ht="22.05" customHeight="1">
      <c r="B60"/>
      <c r="C60"/>
      <c r="D60"/>
      <c r="E60"/>
      <c r="F60"/>
      <c r="G60"/>
      <c r="H60"/>
      <c r="I60"/>
    </row>
    <row r="61" spans="2:9" s="1" customFormat="1" ht="22.05" customHeight="1">
      <c r="B61"/>
      <c r="C61"/>
      <c r="D61"/>
      <c r="E61"/>
      <c r="F61"/>
      <c r="G61"/>
      <c r="H61"/>
      <c r="I61"/>
    </row>
    <row r="62" spans="2:9" s="1" customFormat="1" ht="22.05" customHeight="1">
      <c r="B62"/>
      <c r="C62"/>
      <c r="D62"/>
      <c r="E62"/>
      <c r="F62"/>
      <c r="G62"/>
      <c r="H62"/>
      <c r="I62"/>
    </row>
    <row r="63" spans="2:9" s="1" customFormat="1" ht="22.05" customHeight="1">
      <c r="B63"/>
      <c r="C63"/>
      <c r="D63"/>
      <c r="E63"/>
      <c r="F63"/>
      <c r="G63"/>
      <c r="H63"/>
      <c r="I63"/>
    </row>
    <row r="64" spans="2:9" s="1" customFormat="1" ht="22.05" customHeight="1">
      <c r="B64"/>
      <c r="C64"/>
      <c r="D64"/>
      <c r="E64"/>
      <c r="F64"/>
      <c r="G64"/>
      <c r="H64"/>
      <c r="I64"/>
    </row>
    <row r="65" spans="2:9" s="1" customFormat="1" ht="22.05" customHeight="1">
      <c r="B65"/>
      <c r="C65"/>
      <c r="D65"/>
      <c r="E65"/>
      <c r="F65"/>
      <c r="G65"/>
      <c r="H65"/>
      <c r="I65"/>
    </row>
    <row r="66" spans="2:9" s="1" customFormat="1" ht="22.05" customHeight="1">
      <c r="B66"/>
      <c r="C66"/>
      <c r="D66"/>
      <c r="E66"/>
      <c r="F66"/>
      <c r="G66"/>
      <c r="H66"/>
      <c r="I66"/>
    </row>
    <row r="67" spans="2:9" s="1" customFormat="1" ht="22.05" customHeight="1">
      <c r="B67"/>
      <c r="C67"/>
      <c r="D67"/>
      <c r="E67"/>
      <c r="F67"/>
      <c r="G67"/>
      <c r="H67"/>
      <c r="I67"/>
    </row>
    <row r="68" spans="2:9" s="1" customFormat="1" ht="22.05" customHeight="1">
      <c r="B68"/>
      <c r="C68"/>
      <c r="D68"/>
      <c r="E68"/>
      <c r="F68"/>
      <c r="G68"/>
      <c r="H68"/>
      <c r="I68"/>
    </row>
    <row r="69" spans="2:9" s="1" customFormat="1" ht="22.05" customHeight="1">
      <c r="B69"/>
      <c r="C69"/>
      <c r="D69"/>
      <c r="E69"/>
      <c r="F69"/>
      <c r="G69"/>
      <c r="H69"/>
      <c r="I69"/>
    </row>
    <row r="70" spans="2:9" s="1" customFormat="1" ht="22.05" customHeight="1">
      <c r="B70"/>
      <c r="C70"/>
      <c r="D70"/>
      <c r="E70"/>
      <c r="F70"/>
      <c r="G70"/>
      <c r="H70"/>
      <c r="I70"/>
    </row>
    <row r="71" spans="2:9" s="1" customFormat="1" ht="22.05" customHeight="1">
      <c r="B71"/>
      <c r="C71"/>
      <c r="D71"/>
      <c r="E71"/>
      <c r="F71"/>
      <c r="G71"/>
      <c r="H71"/>
      <c r="I71"/>
    </row>
    <row r="72" spans="2:9" s="1" customFormat="1" ht="22.05" customHeight="1">
      <c r="B72"/>
      <c r="C72"/>
      <c r="D72"/>
      <c r="E72"/>
      <c r="F72"/>
      <c r="G72"/>
      <c r="H72"/>
      <c r="I72"/>
    </row>
    <row r="73" spans="2:9" s="1" customFormat="1" ht="22.05" customHeight="1">
      <c r="B73"/>
      <c r="C73"/>
      <c r="D73"/>
      <c r="E73"/>
      <c r="F73"/>
      <c r="G73"/>
      <c r="H73"/>
      <c r="I73"/>
    </row>
    <row r="74" spans="2:9" s="1" customFormat="1" ht="22.05" customHeight="1">
      <c r="B74"/>
      <c r="C74"/>
      <c r="D74"/>
      <c r="E74"/>
      <c r="F74"/>
      <c r="G74"/>
      <c r="H74"/>
      <c r="I74"/>
    </row>
    <row r="75" spans="2:9" s="1" customFormat="1" ht="22.05" customHeight="1">
      <c r="B75"/>
      <c r="C75"/>
      <c r="D75"/>
      <c r="E75"/>
      <c r="F75"/>
      <c r="G75"/>
      <c r="H75"/>
      <c r="I75"/>
    </row>
    <row r="76" spans="2:9" s="1" customFormat="1" ht="22.05" customHeight="1">
      <c r="B76"/>
      <c r="C76"/>
      <c r="D76"/>
      <c r="E76"/>
      <c r="F76"/>
      <c r="G76"/>
      <c r="H76"/>
      <c r="I76"/>
    </row>
  </sheetData>
  <mergeCells count="4">
    <mergeCell ref="C2:E2"/>
    <mergeCell ref="F2:H2"/>
    <mergeCell ref="C22:E22"/>
    <mergeCell ref="F22:H22"/>
  </mergeCells>
  <phoneticPr fontId="16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51"/>
  <sheetViews>
    <sheetView zoomScale="130" zoomScaleNormal="130" workbookViewId="0">
      <selection activeCell="B2" sqref="B2:E2"/>
    </sheetView>
  </sheetViews>
  <sheetFormatPr defaultColWidth="9" defaultRowHeight="13.5"/>
  <cols>
    <col min="1" max="1" width="2.6640625" customWidth="1"/>
    <col min="2" max="2" width="9" style="1"/>
    <col min="3" max="3" width="11.1328125" style="1"/>
    <col min="4" max="4" width="13.3984375" style="1" customWidth="1"/>
    <col min="5" max="5" width="23.3984375" style="1" customWidth="1"/>
    <col min="6" max="8" width="9" style="1"/>
  </cols>
  <sheetData>
    <row r="1" spans="2:5" ht="13.9" thickBot="1"/>
    <row r="2" spans="2:5" ht="20" customHeight="1" thickBot="1">
      <c r="B2" s="49" t="s">
        <v>2</v>
      </c>
      <c r="C2" s="50" t="s">
        <v>3</v>
      </c>
      <c r="D2" s="50" t="s">
        <v>4</v>
      </c>
      <c r="E2" s="51" t="s">
        <v>8</v>
      </c>
    </row>
    <row r="3" spans="2:5" ht="20" customHeight="1">
      <c r="B3" s="106">
        <v>302489</v>
      </c>
      <c r="C3" s="89">
        <f>AVERAGE(B3:B5)</f>
        <v>341915</v>
      </c>
      <c r="D3" s="89">
        <f>B3/$C$3</f>
        <v>0.88469063948642201</v>
      </c>
      <c r="E3" s="289" t="s">
        <v>22</v>
      </c>
    </row>
    <row r="4" spans="2:5" ht="20" customHeight="1">
      <c r="B4" s="34">
        <v>370584</v>
      </c>
      <c r="C4" s="35"/>
      <c r="D4" s="35">
        <f t="shared" ref="D4:D20" si="0">B4/$C$3</f>
        <v>1.0838483248760657</v>
      </c>
      <c r="E4" s="290"/>
    </row>
    <row r="5" spans="2:5" ht="20" customHeight="1" thickBot="1">
      <c r="B5" s="105">
        <v>352672</v>
      </c>
      <c r="C5" s="94"/>
      <c r="D5" s="94">
        <f t="shared" si="0"/>
        <v>1.0314610356375122</v>
      </c>
      <c r="E5" s="291"/>
    </row>
    <row r="6" spans="2:5" ht="20" customHeight="1">
      <c r="B6" s="106">
        <v>1200000</v>
      </c>
      <c r="C6" s="89"/>
      <c r="D6" s="89">
        <f t="shared" si="0"/>
        <v>3.5096442098182297</v>
      </c>
      <c r="E6" s="289" t="s">
        <v>6</v>
      </c>
    </row>
    <row r="7" spans="2:5" ht="20" customHeight="1">
      <c r="B7" s="34">
        <v>896000</v>
      </c>
      <c r="C7" s="35"/>
      <c r="D7" s="35">
        <f t="shared" si="0"/>
        <v>2.6205343433309447</v>
      </c>
      <c r="E7" s="290"/>
    </row>
    <row r="8" spans="2:5" ht="20" customHeight="1" thickBot="1">
      <c r="B8" s="34">
        <v>1060000</v>
      </c>
      <c r="C8" s="35"/>
      <c r="D8" s="35">
        <f t="shared" si="0"/>
        <v>3.1001857186727695</v>
      </c>
      <c r="E8" s="290"/>
    </row>
    <row r="9" spans="2:5" ht="20" customHeight="1">
      <c r="B9" s="106">
        <v>2080000</v>
      </c>
      <c r="C9" s="89"/>
      <c r="D9" s="89">
        <f t="shared" si="0"/>
        <v>6.0833832970182646</v>
      </c>
      <c r="E9" s="289" t="s">
        <v>23</v>
      </c>
    </row>
    <row r="10" spans="2:5" ht="20" customHeight="1">
      <c r="B10" s="34">
        <v>1620000</v>
      </c>
      <c r="C10" s="35"/>
      <c r="D10" s="35">
        <f t="shared" si="0"/>
        <v>4.7380196832546098</v>
      </c>
      <c r="E10" s="290"/>
    </row>
    <row r="11" spans="2:5" ht="20" customHeight="1" thickBot="1">
      <c r="B11" s="105">
        <v>1720000</v>
      </c>
      <c r="C11" s="94"/>
      <c r="D11" s="94">
        <f t="shared" si="0"/>
        <v>5.0304900340727956</v>
      </c>
      <c r="E11" s="291"/>
    </row>
    <row r="12" spans="2:5" ht="20" customHeight="1">
      <c r="B12" s="106">
        <v>869000</v>
      </c>
      <c r="C12" s="89"/>
      <c r="D12" s="89">
        <f t="shared" si="0"/>
        <v>2.5415673486100347</v>
      </c>
      <c r="E12" s="289" t="s">
        <v>24</v>
      </c>
    </row>
    <row r="13" spans="2:5" ht="20" customHeight="1">
      <c r="B13" s="34">
        <v>1080000</v>
      </c>
      <c r="C13" s="35"/>
      <c r="D13" s="35">
        <f t="shared" si="0"/>
        <v>3.1586797888364067</v>
      </c>
      <c r="E13" s="290"/>
    </row>
    <row r="14" spans="2:5" ht="20" customHeight="1" thickBot="1">
      <c r="B14" s="105">
        <v>1120000</v>
      </c>
      <c r="C14" s="94"/>
      <c r="D14" s="94">
        <f t="shared" si="0"/>
        <v>3.275667929163681</v>
      </c>
      <c r="E14" s="291"/>
    </row>
    <row r="15" spans="2:5" ht="20" customHeight="1">
      <c r="B15" s="106">
        <v>1980000</v>
      </c>
      <c r="C15" s="89"/>
      <c r="D15" s="89">
        <f t="shared" si="0"/>
        <v>5.7909129462000788</v>
      </c>
      <c r="E15" s="289" t="s">
        <v>25</v>
      </c>
    </row>
    <row r="16" spans="2:5" ht="20" customHeight="1">
      <c r="B16" s="34">
        <v>1940000</v>
      </c>
      <c r="C16" s="35"/>
      <c r="D16" s="35">
        <f t="shared" si="0"/>
        <v>5.6739248058728045</v>
      </c>
      <c r="E16" s="290"/>
    </row>
    <row r="17" spans="2:5" ht="20" customHeight="1" thickBot="1">
      <c r="B17" s="105">
        <v>1710000</v>
      </c>
      <c r="C17" s="94"/>
      <c r="D17" s="94">
        <f t="shared" si="0"/>
        <v>5.0012429989909775</v>
      </c>
      <c r="E17" s="291"/>
    </row>
    <row r="18" spans="2:5" ht="20" customHeight="1">
      <c r="B18" s="34">
        <v>988000</v>
      </c>
      <c r="C18" s="35"/>
      <c r="D18" s="35">
        <f t="shared" si="0"/>
        <v>2.8896070660836757</v>
      </c>
      <c r="E18" s="289" t="s">
        <v>26</v>
      </c>
    </row>
    <row r="19" spans="2:5" ht="20" customHeight="1">
      <c r="B19" s="34">
        <v>1150000</v>
      </c>
      <c r="C19" s="35"/>
      <c r="D19" s="35">
        <f t="shared" si="0"/>
        <v>3.3634090344091367</v>
      </c>
      <c r="E19" s="290"/>
    </row>
    <row r="20" spans="2:5" ht="20" customHeight="1" thickBot="1">
      <c r="B20" s="105">
        <v>1220000</v>
      </c>
      <c r="C20" s="94"/>
      <c r="D20" s="94">
        <f t="shared" si="0"/>
        <v>3.5681382799818668</v>
      </c>
      <c r="E20" s="291"/>
    </row>
    <row r="21" spans="2:5" ht="20" customHeight="1">
      <c r="B21" s="52"/>
      <c r="C21" s="52"/>
      <c r="D21" s="52"/>
      <c r="E21" s="52"/>
    </row>
    <row r="22" spans="2:5" ht="20" customHeight="1">
      <c r="B22" s="52"/>
      <c r="C22" s="52"/>
      <c r="D22" s="52"/>
      <c r="E22" s="52"/>
    </row>
    <row r="23" spans="2:5" ht="20" customHeight="1">
      <c r="B23" s="52"/>
      <c r="C23" s="52"/>
      <c r="D23" s="52"/>
      <c r="E23" s="52"/>
    </row>
    <row r="24" spans="2:5" ht="20" customHeight="1">
      <c r="B24" s="52"/>
      <c r="C24" s="52"/>
      <c r="D24" s="52"/>
      <c r="E24" s="52"/>
    </row>
    <row r="25" spans="2:5" ht="20" customHeight="1">
      <c r="B25" s="52"/>
      <c r="C25" s="52"/>
      <c r="D25" s="52"/>
      <c r="E25" s="52"/>
    </row>
    <row r="26" spans="2:5" ht="20" customHeight="1">
      <c r="B26" s="52"/>
      <c r="C26" s="52"/>
      <c r="D26" s="52"/>
      <c r="E26" s="52"/>
    </row>
    <row r="27" spans="2:5" ht="20" customHeight="1">
      <c r="B27" s="52"/>
      <c r="C27" s="52"/>
      <c r="D27" s="52"/>
      <c r="E27" s="52"/>
    </row>
    <row r="28" spans="2:5" ht="20" customHeight="1">
      <c r="B28" s="52"/>
      <c r="C28" s="52"/>
      <c r="D28" s="52"/>
      <c r="E28" s="52"/>
    </row>
    <row r="29" spans="2:5" ht="20" customHeight="1">
      <c r="B29" s="52"/>
      <c r="C29" s="52"/>
      <c r="D29" s="52"/>
      <c r="E29" s="52"/>
    </row>
    <row r="30" spans="2:5" ht="20" customHeight="1">
      <c r="B30" s="52"/>
      <c r="C30" s="52"/>
      <c r="D30" s="52"/>
      <c r="E30" s="52"/>
    </row>
    <row r="31" spans="2:5" ht="20" customHeight="1">
      <c r="B31" s="52"/>
      <c r="C31" s="52"/>
      <c r="D31" s="52"/>
      <c r="E31" s="52"/>
    </row>
    <row r="32" spans="2:5" ht="20" customHeight="1">
      <c r="B32" s="52"/>
      <c r="C32" s="52"/>
      <c r="D32" s="52"/>
      <c r="E32" s="52"/>
    </row>
    <row r="33" spans="2:5" ht="20" customHeight="1">
      <c r="B33" s="52"/>
      <c r="C33" s="52"/>
      <c r="D33" s="52"/>
      <c r="E33" s="52"/>
    </row>
    <row r="34" spans="2:5" ht="20" customHeight="1">
      <c r="B34" s="52"/>
      <c r="C34" s="52"/>
      <c r="D34" s="52"/>
      <c r="E34" s="52"/>
    </row>
    <row r="35" spans="2:5" ht="20" customHeight="1">
      <c r="B35" s="52"/>
      <c r="C35" s="52"/>
      <c r="D35" s="52"/>
      <c r="E35" s="52"/>
    </row>
    <row r="36" spans="2:5" ht="20" customHeight="1">
      <c r="B36" s="52"/>
      <c r="C36" s="52"/>
      <c r="D36" s="52"/>
      <c r="E36" s="52"/>
    </row>
    <row r="37" spans="2:5" ht="20" customHeight="1">
      <c r="B37" s="52"/>
      <c r="C37" s="52"/>
      <c r="D37" s="52"/>
      <c r="E37" s="52"/>
    </row>
    <row r="38" spans="2:5" ht="20" customHeight="1">
      <c r="B38" s="52"/>
      <c r="C38" s="52"/>
      <c r="D38" s="52"/>
      <c r="E38" s="52"/>
    </row>
    <row r="39" spans="2:5" ht="20" customHeight="1">
      <c r="B39" s="52"/>
      <c r="C39" s="52"/>
      <c r="D39" s="52"/>
      <c r="E39" s="52"/>
    </row>
    <row r="40" spans="2:5" ht="20" customHeight="1">
      <c r="B40" s="52"/>
      <c r="C40" s="52"/>
      <c r="D40" s="52"/>
      <c r="E40" s="52"/>
    </row>
    <row r="41" spans="2:5" ht="20" customHeight="1">
      <c r="B41" s="52"/>
      <c r="C41" s="52"/>
      <c r="D41" s="52"/>
      <c r="E41" s="52"/>
    </row>
    <row r="42" spans="2:5" ht="20" customHeight="1">
      <c r="B42" s="52"/>
      <c r="C42" s="52"/>
      <c r="D42" s="52"/>
      <c r="E42" s="52"/>
    </row>
    <row r="43" spans="2:5" ht="20" customHeight="1">
      <c r="B43" s="52"/>
      <c r="C43" s="52"/>
      <c r="D43" s="52"/>
      <c r="E43" s="52"/>
    </row>
    <row r="44" spans="2:5" ht="20" customHeight="1">
      <c r="B44" s="52"/>
      <c r="C44" s="52"/>
      <c r="D44" s="52"/>
      <c r="E44" s="52"/>
    </row>
    <row r="45" spans="2:5" ht="20" customHeight="1">
      <c r="B45" s="52"/>
      <c r="C45" s="52"/>
      <c r="D45" s="52"/>
      <c r="E45" s="52"/>
    </row>
    <row r="46" spans="2:5" ht="20" customHeight="1">
      <c r="B46" s="52"/>
      <c r="C46" s="52"/>
      <c r="D46" s="52"/>
      <c r="E46" s="52"/>
    </row>
    <row r="47" spans="2:5" ht="20" customHeight="1">
      <c r="B47" s="52"/>
      <c r="C47" s="52"/>
      <c r="D47" s="52"/>
      <c r="E47" s="52"/>
    </row>
    <row r="48" spans="2:5" ht="20" customHeight="1">
      <c r="B48" s="52"/>
      <c r="C48" s="52"/>
      <c r="D48" s="52"/>
      <c r="E48" s="52"/>
    </row>
    <row r="49" spans="2:5" ht="20" customHeight="1">
      <c r="B49" s="52"/>
      <c r="C49" s="52"/>
      <c r="D49" s="52"/>
      <c r="E49" s="52"/>
    </row>
    <row r="50" spans="2:5" ht="20" customHeight="1">
      <c r="B50" s="52"/>
      <c r="C50" s="52"/>
      <c r="D50" s="52"/>
      <c r="E50" s="52"/>
    </row>
    <row r="51" spans="2:5" ht="20" customHeight="1">
      <c r="B51" s="52"/>
      <c r="C51" s="52"/>
      <c r="D51" s="52"/>
      <c r="E51" s="52"/>
    </row>
  </sheetData>
  <mergeCells count="6">
    <mergeCell ref="E18:E20"/>
    <mergeCell ref="E3:E5"/>
    <mergeCell ref="E6:E8"/>
    <mergeCell ref="E9:E11"/>
    <mergeCell ref="E12:E14"/>
    <mergeCell ref="E15:E17"/>
  </mergeCells>
  <phoneticPr fontId="16" type="noConversion"/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V110"/>
  <sheetViews>
    <sheetView zoomScale="70" zoomScaleNormal="70" workbookViewId="0">
      <selection activeCell="AA24" sqref="AA24"/>
    </sheetView>
  </sheetViews>
  <sheetFormatPr defaultColWidth="9" defaultRowHeight="13.5"/>
  <cols>
    <col min="1" max="1" width="1.9296875" customWidth="1"/>
    <col min="3" max="3" width="15.86328125" style="2" customWidth="1"/>
    <col min="4" max="11" width="14.86328125" style="1" customWidth="1"/>
    <col min="14" max="14" width="11.9296875" customWidth="1"/>
    <col min="15" max="22" width="15" customWidth="1"/>
  </cols>
  <sheetData>
    <row r="1" spans="2:22" ht="20" customHeight="1"/>
    <row r="2" spans="2:22" s="1" customFormat="1" ht="25.05" customHeight="1">
      <c r="B2" s="16"/>
      <c r="C2" s="27"/>
      <c r="D2" s="286" t="s">
        <v>149</v>
      </c>
      <c r="E2" s="286"/>
      <c r="F2" s="286" t="s">
        <v>243</v>
      </c>
      <c r="G2" s="286"/>
      <c r="H2" s="286" t="s">
        <v>244</v>
      </c>
      <c r="I2" s="286"/>
      <c r="J2" s="286" t="s">
        <v>245</v>
      </c>
      <c r="K2" s="312"/>
      <c r="M2" s="16"/>
      <c r="N2" s="27"/>
      <c r="O2" s="286" t="s">
        <v>149</v>
      </c>
      <c r="P2" s="286"/>
      <c r="Q2" s="286" t="s">
        <v>243</v>
      </c>
      <c r="R2" s="286"/>
      <c r="S2" s="286" t="s">
        <v>244</v>
      </c>
      <c r="T2" s="286"/>
      <c r="U2" s="286" t="s">
        <v>245</v>
      </c>
      <c r="V2" s="312"/>
    </row>
    <row r="3" spans="2:22" s="1" customFormat="1" ht="25.05" customHeight="1">
      <c r="B3" s="17" t="s">
        <v>151</v>
      </c>
      <c r="C3" s="2" t="s">
        <v>242</v>
      </c>
      <c r="D3" s="1">
        <v>4178604.487805</v>
      </c>
      <c r="E3" s="1">
        <v>4127503.8048780002</v>
      </c>
      <c r="F3" s="1">
        <v>3347628</v>
      </c>
      <c r="G3" s="1">
        <v>2453200.6486490001</v>
      </c>
      <c r="H3" s="1">
        <v>1215632.578947</v>
      </c>
      <c r="I3" s="1">
        <v>1025691.783784</v>
      </c>
      <c r="J3" s="1">
        <v>1027868.487805</v>
      </c>
      <c r="K3" s="12">
        <v>1459058.0487800001</v>
      </c>
      <c r="M3" s="17" t="s">
        <v>151</v>
      </c>
      <c r="N3" s="2" t="s">
        <v>188</v>
      </c>
      <c r="O3" s="1">
        <v>6359740</v>
      </c>
      <c r="P3" s="1">
        <v>5792480</v>
      </c>
      <c r="Q3" s="1">
        <v>3994024</v>
      </c>
      <c r="R3" s="1">
        <v>3202750</v>
      </c>
      <c r="S3" s="1">
        <v>2532096</v>
      </c>
      <c r="T3" s="1">
        <v>2661011.8367349999</v>
      </c>
      <c r="U3" s="1">
        <v>2405689.2799999998</v>
      </c>
      <c r="V3" s="12">
        <v>2130440</v>
      </c>
    </row>
    <row r="4" spans="2:22" s="1" customFormat="1" ht="25.05" customHeight="1">
      <c r="B4" s="17"/>
      <c r="C4" s="2" t="s">
        <v>154</v>
      </c>
      <c r="D4" s="1">
        <v>3093145.6000000001</v>
      </c>
      <c r="E4" s="1">
        <v>3518270.4</v>
      </c>
      <c r="F4" s="1">
        <v>4156570.4</v>
      </c>
      <c r="G4" s="1">
        <v>4003827.2</v>
      </c>
      <c r="H4" s="1">
        <v>4250048.8</v>
      </c>
      <c r="I4" s="1">
        <v>3701943.2</v>
      </c>
      <c r="J4" s="1">
        <v>3350416.8</v>
      </c>
      <c r="K4" s="12">
        <v>3394044.8</v>
      </c>
      <c r="M4" s="17"/>
      <c r="N4" s="2" t="s">
        <v>155</v>
      </c>
      <c r="O4" s="1">
        <v>2542864.83</v>
      </c>
      <c r="P4" s="1">
        <v>3416117.24</v>
      </c>
      <c r="Q4" s="1">
        <v>2252309.66</v>
      </c>
      <c r="R4" s="1">
        <v>2424003.59</v>
      </c>
      <c r="S4" s="1">
        <v>3173869.52</v>
      </c>
      <c r="T4" s="1">
        <v>2799382.76</v>
      </c>
      <c r="U4" s="1">
        <v>3288917.1</v>
      </c>
      <c r="V4" s="12">
        <v>2548006.9</v>
      </c>
    </row>
    <row r="5" spans="2:22" s="1" customFormat="1" ht="25.05" customHeight="1">
      <c r="B5" s="17"/>
      <c r="C5" s="2" t="s">
        <v>246</v>
      </c>
      <c r="D5" s="1">
        <f t="shared" ref="D5:I5" si="0">D3/D4</f>
        <v>1.3509239551494101</v>
      </c>
      <c r="E5" s="1">
        <f t="shared" si="0"/>
        <v>1.17316275772266</v>
      </c>
      <c r="F5" s="1">
        <f t="shared" si="0"/>
        <v>0.80538224493924104</v>
      </c>
      <c r="G5" s="1">
        <f t="shared" si="0"/>
        <v>0.61271391748599902</v>
      </c>
      <c r="H5" s="1">
        <f t="shared" si="0"/>
        <v>0.28602791077292999</v>
      </c>
      <c r="I5" s="1">
        <f t="shared" si="0"/>
        <v>0.27706848224575698</v>
      </c>
      <c r="J5" s="1">
        <f t="shared" ref="J5:V5" si="1">J3/J4</f>
        <v>0.30678824431784102</v>
      </c>
      <c r="K5" s="12">
        <f t="shared" si="1"/>
        <v>0.42988768114669601</v>
      </c>
      <c r="M5" s="17"/>
      <c r="N5" s="2" t="s">
        <v>247</v>
      </c>
      <c r="O5" s="1">
        <f t="shared" si="1"/>
        <v>2.5010137876656202</v>
      </c>
      <c r="P5" s="1">
        <f t="shared" si="1"/>
        <v>1.6956326709677001</v>
      </c>
      <c r="Q5" s="1">
        <f t="shared" si="1"/>
        <v>1.7733014562482501</v>
      </c>
      <c r="R5" s="1">
        <f t="shared" si="1"/>
        <v>1.3212645448268501</v>
      </c>
      <c r="S5" s="1">
        <f t="shared" si="1"/>
        <v>0.797794611292023</v>
      </c>
      <c r="T5" s="1">
        <f t="shared" si="1"/>
        <v>0.950570916831323</v>
      </c>
      <c r="U5" s="1">
        <f t="shared" si="1"/>
        <v>0.73145330418939403</v>
      </c>
      <c r="V5" s="12">
        <f t="shared" si="1"/>
        <v>0.83612018476088101</v>
      </c>
    </row>
    <row r="6" spans="2:22" s="1" customFormat="1" ht="25.05" customHeight="1">
      <c r="B6" s="17"/>
      <c r="C6" s="2" t="s">
        <v>3</v>
      </c>
      <c r="D6" s="1">
        <f>AVERAGE(D5:E5)</f>
        <v>1.26204335643604</v>
      </c>
      <c r="K6" s="12"/>
      <c r="M6" s="17"/>
      <c r="N6" s="2" t="s">
        <v>3</v>
      </c>
      <c r="O6" s="1">
        <f>AVERAGE(O5:P5)</f>
        <v>2.09832322931666</v>
      </c>
      <c r="V6" s="12"/>
    </row>
    <row r="7" spans="2:22" s="1" customFormat="1" ht="25.05" customHeight="1">
      <c r="B7" s="17"/>
      <c r="C7" s="2" t="s">
        <v>4</v>
      </c>
      <c r="D7" s="1">
        <f>D5/D6</f>
        <v>1.0704259471436599</v>
      </c>
      <c r="E7" s="1">
        <f>E5/D6</f>
        <v>0.92957405285633599</v>
      </c>
      <c r="F7" s="1">
        <f>F5/D6</f>
        <v>0.63815735080101499</v>
      </c>
      <c r="G7" s="1">
        <f>G5/D6</f>
        <v>0.485493556430804</v>
      </c>
      <c r="H7" s="1">
        <f>H5/D6</f>
        <v>0.22663873575679899</v>
      </c>
      <c r="I7" s="1">
        <f>I5/D6</f>
        <v>0.219539590960003</v>
      </c>
      <c r="J7" s="1">
        <f>J5/D6</f>
        <v>0.243088514157073</v>
      </c>
      <c r="K7" s="12">
        <f>K5/D6</f>
        <v>0.340628298508447</v>
      </c>
      <c r="M7" s="17"/>
      <c r="N7" s="2" t="s">
        <v>4</v>
      </c>
      <c r="O7" s="1">
        <f>O5/O6</f>
        <v>1.1919106421369099</v>
      </c>
      <c r="P7" s="1">
        <f>P5/O6</f>
        <v>0.808089357863086</v>
      </c>
      <c r="Q7" s="1">
        <f>Q5/O6</f>
        <v>0.84510404854343701</v>
      </c>
      <c r="R7" s="1">
        <f>R5/O6</f>
        <v>0.62967636556982298</v>
      </c>
      <c r="S7" s="1">
        <f>S5/O6</f>
        <v>0.38020577580501402</v>
      </c>
      <c r="T7" s="1">
        <f>T5/O6</f>
        <v>0.45301453253266699</v>
      </c>
      <c r="U7" s="1">
        <f>U5/O6</f>
        <v>0.34858943272891202</v>
      </c>
      <c r="V7" s="12">
        <f>V5/O6</f>
        <v>0.39847063268378002</v>
      </c>
    </row>
    <row r="8" spans="2:22" s="1" customFormat="1" ht="25.05" customHeight="1">
      <c r="B8" s="17"/>
      <c r="C8" s="2"/>
      <c r="K8" s="12"/>
      <c r="M8" s="17"/>
      <c r="N8" s="2"/>
      <c r="V8" s="12"/>
    </row>
    <row r="9" spans="2:22" s="1" customFormat="1" ht="25.05" customHeight="1">
      <c r="B9" s="17" t="s">
        <v>158</v>
      </c>
      <c r="C9" s="2" t="s">
        <v>242</v>
      </c>
      <c r="D9" s="1">
        <v>5697622</v>
      </c>
      <c r="E9" s="1">
        <v>5551303.2051280001</v>
      </c>
      <c r="F9" s="1">
        <v>3560160</v>
      </c>
      <c r="G9" s="1">
        <v>3425394.1538459999</v>
      </c>
      <c r="H9" s="1">
        <v>2207604</v>
      </c>
      <c r="I9" s="1">
        <v>2558512</v>
      </c>
      <c r="J9" s="1">
        <v>2870180.2051280001</v>
      </c>
      <c r="K9" s="12">
        <v>2751105.3333330001</v>
      </c>
      <c r="M9" s="17" t="s">
        <v>158</v>
      </c>
      <c r="N9" s="2" t="s">
        <v>188</v>
      </c>
      <c r="O9" s="1">
        <v>3227597.1320750001</v>
      </c>
      <c r="P9" s="1">
        <v>3941578.4905659999</v>
      </c>
      <c r="Q9" s="1">
        <v>2231037.2830190002</v>
      </c>
      <c r="R9" s="1">
        <v>2356615.1698110001</v>
      </c>
      <c r="S9" s="1">
        <v>1559999.622642</v>
      </c>
      <c r="T9" s="1">
        <v>1484968.603774</v>
      </c>
      <c r="U9" s="1">
        <v>1522232.5283019999</v>
      </c>
      <c r="V9" s="12">
        <v>1386478.5660379999</v>
      </c>
    </row>
    <row r="10" spans="2:22" s="1" customFormat="1" ht="25.05" customHeight="1">
      <c r="B10" s="17"/>
      <c r="C10" s="2" t="s">
        <v>154</v>
      </c>
      <c r="D10" s="1">
        <v>3803744</v>
      </c>
      <c r="E10" s="1">
        <v>3469756</v>
      </c>
      <c r="F10" s="1">
        <v>4479343</v>
      </c>
      <c r="G10" s="1">
        <v>4072840</v>
      </c>
      <c r="H10" s="1">
        <v>3391028</v>
      </c>
      <c r="I10" s="1">
        <v>3519748</v>
      </c>
      <c r="J10" s="1">
        <v>3476892</v>
      </c>
      <c r="K10" s="12">
        <v>4341627</v>
      </c>
      <c r="M10" s="17"/>
      <c r="N10" s="2" t="s">
        <v>155</v>
      </c>
      <c r="O10" s="1">
        <v>2967479.32</v>
      </c>
      <c r="P10" s="1">
        <v>4010761.43</v>
      </c>
      <c r="Q10" s="1">
        <v>3039459.4</v>
      </c>
      <c r="R10" s="1">
        <v>3387061.36</v>
      </c>
      <c r="S10" s="1">
        <v>3953810.57</v>
      </c>
      <c r="T10" s="1">
        <v>3413902.19</v>
      </c>
      <c r="U10" s="1">
        <v>3889225.74</v>
      </c>
      <c r="V10" s="12">
        <v>2989081.74</v>
      </c>
    </row>
    <row r="11" spans="2:22" s="1" customFormat="1" ht="25.05" customHeight="1">
      <c r="B11" s="17"/>
      <c r="C11" s="2" t="s">
        <v>246</v>
      </c>
      <c r="D11" s="1">
        <f t="shared" ref="D11:K11" si="2">D9/D10</f>
        <v>1.49789838643189</v>
      </c>
      <c r="E11" s="1">
        <f t="shared" si="2"/>
        <v>1.5999116955566901</v>
      </c>
      <c r="F11" s="1">
        <f t="shared" si="2"/>
        <v>0.79479512955359699</v>
      </c>
      <c r="G11" s="1">
        <f t="shared" si="2"/>
        <v>0.84103332167381994</v>
      </c>
      <c r="H11" s="1">
        <f t="shared" si="2"/>
        <v>0.65101320307588095</v>
      </c>
      <c r="I11" s="1">
        <f t="shared" si="2"/>
        <v>0.72690203957783295</v>
      </c>
      <c r="J11" s="1">
        <f t="shared" si="2"/>
        <v>0.825501685162496</v>
      </c>
      <c r="K11" s="12">
        <f t="shared" si="2"/>
        <v>0.63365768946364998</v>
      </c>
      <c r="M11" s="17"/>
      <c r="N11" s="2" t="s">
        <v>247</v>
      </c>
      <c r="O11" s="1">
        <f t="shared" ref="O11:V11" si="3">O9/O10</f>
        <v>1.08765614989189</v>
      </c>
      <c r="P11" s="1">
        <f t="shared" si="3"/>
        <v>0.98275067200045396</v>
      </c>
      <c r="Q11" s="1">
        <f t="shared" si="3"/>
        <v>0.734024373880105</v>
      </c>
      <c r="R11" s="1">
        <f t="shared" si="3"/>
        <v>0.69576984864868197</v>
      </c>
      <c r="S11" s="1">
        <f t="shared" si="3"/>
        <v>0.39455598466924002</v>
      </c>
      <c r="T11" s="1">
        <f t="shared" si="3"/>
        <v>0.43497690359254298</v>
      </c>
      <c r="U11" s="1">
        <f t="shared" si="3"/>
        <v>0.39139731917489601</v>
      </c>
      <c r="V11" s="12">
        <f t="shared" si="3"/>
        <v>0.46384765845781101</v>
      </c>
    </row>
    <row r="12" spans="2:22" s="1" customFormat="1" ht="25.05" customHeight="1">
      <c r="B12" s="17"/>
      <c r="C12" s="2" t="s">
        <v>3</v>
      </c>
      <c r="D12" s="1">
        <f>AVERAGE(D11:E11)</f>
        <v>1.5489050409942899</v>
      </c>
      <c r="K12" s="12"/>
      <c r="M12" s="17"/>
      <c r="N12" s="2" t="s">
        <v>3</v>
      </c>
      <c r="O12" s="1">
        <f>AVERAGE(O11:P11)</f>
        <v>1.0352034109461701</v>
      </c>
      <c r="V12" s="12"/>
    </row>
    <row r="13" spans="2:22" s="1" customFormat="1" ht="25.05" customHeight="1">
      <c r="B13" s="17"/>
      <c r="C13" s="2" t="s">
        <v>4</v>
      </c>
      <c r="D13" s="1">
        <f>D11/D12</f>
        <v>0.96706921779423305</v>
      </c>
      <c r="E13" s="1">
        <f>E11/D12</f>
        <v>1.0329307822057701</v>
      </c>
      <c r="F13" s="1">
        <f>F11/D12</f>
        <v>0.51313354177180104</v>
      </c>
      <c r="G13" s="1">
        <f>G11/D12</f>
        <v>0.54298572179346305</v>
      </c>
      <c r="H13" s="1">
        <f>H11/D12</f>
        <v>0.42030543244792801</v>
      </c>
      <c r="I13" s="1">
        <f>I11/D12</f>
        <v>0.46930058353429599</v>
      </c>
      <c r="J13" s="1">
        <f>J11/D12</f>
        <v>0.53295822746666199</v>
      </c>
      <c r="K13" s="12">
        <f>K11/D12</f>
        <v>0.40910041138279502</v>
      </c>
      <c r="M13" s="17"/>
      <c r="N13" s="2" t="s">
        <v>4</v>
      </c>
      <c r="O13" s="1">
        <f>O11/O12</f>
        <v>1.05066901672762</v>
      </c>
      <c r="P13" s="1">
        <f>P11/O12</f>
        <v>0.94933098327238297</v>
      </c>
      <c r="Q13" s="1">
        <f>Q11/O12</f>
        <v>0.70906293982282198</v>
      </c>
      <c r="R13" s="1">
        <f>R11/O12</f>
        <v>0.67210930846214301</v>
      </c>
      <c r="S13" s="1">
        <f>S11/O12</f>
        <v>0.38113860570515101</v>
      </c>
      <c r="T13" s="1">
        <f>T11/O12</f>
        <v>0.42018495978000697</v>
      </c>
      <c r="U13" s="1">
        <f>U11/O12</f>
        <v>0.37808735465540999</v>
      </c>
      <c r="V13" s="12">
        <f>V11/O12</f>
        <v>0.448073927841733</v>
      </c>
    </row>
    <row r="14" spans="2:22" s="1" customFormat="1" ht="25.05" customHeight="1">
      <c r="B14" s="17"/>
      <c r="C14" s="2"/>
      <c r="K14" s="12"/>
      <c r="M14" s="17"/>
      <c r="N14" s="2"/>
      <c r="V14" s="12"/>
    </row>
    <row r="15" spans="2:22" s="1" customFormat="1" ht="25.05" customHeight="1">
      <c r="B15" s="17" t="s">
        <v>159</v>
      </c>
      <c r="C15" s="2" t="s">
        <v>242</v>
      </c>
      <c r="D15" s="1">
        <v>4013135.6666669999</v>
      </c>
      <c r="E15" s="1">
        <v>4374069.6666670004</v>
      </c>
      <c r="F15" s="1">
        <v>1866801.444444</v>
      </c>
      <c r="G15" s="1">
        <v>1467359.783784</v>
      </c>
      <c r="H15" s="1">
        <v>1579824</v>
      </c>
      <c r="I15" s="1">
        <v>1447948</v>
      </c>
      <c r="J15" s="1">
        <v>1156262.5</v>
      </c>
      <c r="K15" s="12">
        <v>1283617.3333330001</v>
      </c>
      <c r="M15" s="17" t="s">
        <v>159</v>
      </c>
      <c r="N15" s="2" t="s">
        <v>188</v>
      </c>
      <c r="O15" s="1">
        <v>6726045.4545449996</v>
      </c>
      <c r="P15" s="1">
        <v>7107417.9090910004</v>
      </c>
      <c r="Q15" s="1">
        <v>3052652.0588239999</v>
      </c>
      <c r="R15" s="1">
        <v>3722761.740741</v>
      </c>
      <c r="S15" s="1">
        <v>2976975.038462</v>
      </c>
      <c r="T15" s="1">
        <v>2870736</v>
      </c>
      <c r="U15" s="1">
        <v>2900062.6666669999</v>
      </c>
      <c r="V15" s="12">
        <v>2253537</v>
      </c>
    </row>
    <row r="16" spans="2:22" s="1" customFormat="1" ht="25.05" customHeight="1">
      <c r="B16" s="17"/>
      <c r="C16" s="2" t="s">
        <v>154</v>
      </c>
      <c r="D16" s="1">
        <v>3065336.8</v>
      </c>
      <c r="E16" s="1">
        <v>3205532.4</v>
      </c>
      <c r="F16" s="1">
        <v>3416616.8</v>
      </c>
      <c r="G16" s="1">
        <v>2956093.2</v>
      </c>
      <c r="H16" s="1">
        <v>3063634</v>
      </c>
      <c r="I16" s="1">
        <v>2593724</v>
      </c>
      <c r="J16" s="1">
        <v>2645156</v>
      </c>
      <c r="K16" s="12">
        <v>2669083.6</v>
      </c>
      <c r="M16" s="17"/>
      <c r="N16" s="2" t="s">
        <v>155</v>
      </c>
      <c r="O16" s="1">
        <v>5178626.62</v>
      </c>
      <c r="P16" s="1">
        <v>6229260.46</v>
      </c>
      <c r="Q16" s="1">
        <v>4896273.2300000004</v>
      </c>
      <c r="R16" s="1">
        <v>5108603.46</v>
      </c>
      <c r="S16" s="1">
        <v>6401986.1900000004</v>
      </c>
      <c r="T16" s="1">
        <v>5529142.8099999996</v>
      </c>
      <c r="U16" s="1">
        <v>7665812.1900000004</v>
      </c>
      <c r="V16" s="12">
        <v>6855792.8799999999</v>
      </c>
    </row>
    <row r="17" spans="2:22" s="1" customFormat="1" ht="25.05" customHeight="1">
      <c r="B17" s="17"/>
      <c r="C17" s="2" t="s">
        <v>246</v>
      </c>
      <c r="D17" s="1">
        <f t="shared" ref="D17:K17" si="4">D15/D16</f>
        <v>1.3091989326155</v>
      </c>
      <c r="E17" s="1">
        <f t="shared" si="4"/>
        <v>1.3645376557937801</v>
      </c>
      <c r="F17" s="1">
        <f t="shared" si="4"/>
        <v>0.54638888518138795</v>
      </c>
      <c r="G17" s="1">
        <f t="shared" si="4"/>
        <v>0.49638481756393898</v>
      </c>
      <c r="H17" s="1">
        <f t="shared" si="4"/>
        <v>0.51566995274239702</v>
      </c>
      <c r="I17" s="1">
        <f t="shared" si="4"/>
        <v>0.55825060800609505</v>
      </c>
      <c r="J17" s="1">
        <f t="shared" si="4"/>
        <v>0.43712450229778499</v>
      </c>
      <c r="K17" s="12">
        <f t="shared" si="4"/>
        <v>0.480920617598115</v>
      </c>
      <c r="M17" s="17"/>
      <c r="N17" s="2" t="s">
        <v>247</v>
      </c>
      <c r="O17" s="1">
        <f t="shared" ref="O17:V17" si="5">O15/O16</f>
        <v>1.29880872827727</v>
      </c>
      <c r="P17" s="1">
        <f t="shared" si="5"/>
        <v>1.1409729862364799</v>
      </c>
      <c r="Q17" s="1">
        <f t="shared" si="5"/>
        <v>0.62346440147989901</v>
      </c>
      <c r="R17" s="1">
        <f t="shared" si="5"/>
        <v>0.72872395947149904</v>
      </c>
      <c r="S17" s="1">
        <f t="shared" si="5"/>
        <v>0.46500803814792402</v>
      </c>
      <c r="T17" s="1">
        <f t="shared" si="5"/>
        <v>0.51920091389355905</v>
      </c>
      <c r="U17" s="1">
        <f t="shared" si="5"/>
        <v>0.37831120757825398</v>
      </c>
      <c r="V17" s="12">
        <f t="shared" si="5"/>
        <v>0.328705525304609</v>
      </c>
    </row>
    <row r="18" spans="2:22" s="1" customFormat="1" ht="25.05" customHeight="1">
      <c r="B18" s="17"/>
      <c r="C18" s="2" t="s">
        <v>3</v>
      </c>
      <c r="D18" s="1">
        <f>AVERAGE(D17:E17)</f>
        <v>1.3368682942046399</v>
      </c>
      <c r="K18" s="12"/>
      <c r="M18" s="17"/>
      <c r="N18" s="2" t="s">
        <v>3</v>
      </c>
      <c r="O18" s="1">
        <f>AVERAGE(O17:P17)</f>
        <v>1.2198908572568701</v>
      </c>
      <c r="V18" s="12"/>
    </row>
    <row r="19" spans="2:22" s="1" customFormat="1" ht="25.05" customHeight="1">
      <c r="B19" s="17"/>
      <c r="C19" s="2" t="s">
        <v>4</v>
      </c>
      <c r="D19" s="1">
        <f>D17/D18</f>
        <v>0.97930285151567398</v>
      </c>
      <c r="E19" s="1">
        <f>E17/D18</f>
        <v>1.0206971484843299</v>
      </c>
      <c r="F19" s="1">
        <f>F17/D18</f>
        <v>0.40870808856040602</v>
      </c>
      <c r="G19" s="1">
        <f>G17/D18</f>
        <v>0.37130420379911899</v>
      </c>
      <c r="H19" s="1">
        <f>H17/D18</f>
        <v>0.38572980971860998</v>
      </c>
      <c r="I19" s="1">
        <f>I17/D18</f>
        <v>0.41758085701196401</v>
      </c>
      <c r="J19" s="1">
        <f>J17/D18</f>
        <v>0.32697648990011402</v>
      </c>
      <c r="K19" s="12">
        <f>K17/D18</f>
        <v>0.35973672177200999</v>
      </c>
      <c r="M19" s="17"/>
      <c r="N19" s="2" t="s">
        <v>4</v>
      </c>
      <c r="O19" s="1">
        <f>O17/O18</f>
        <v>1.0646925670037899</v>
      </c>
      <c r="P19" s="1">
        <f>P17/O18</f>
        <v>0.93530743299621399</v>
      </c>
      <c r="Q19" s="1">
        <f>Q17/O18</f>
        <v>0.51108211670826198</v>
      </c>
      <c r="R19" s="1">
        <f>R17/O18</f>
        <v>0.59736816218965405</v>
      </c>
      <c r="S19" s="1">
        <f>S17/O18</f>
        <v>0.38118823121075901</v>
      </c>
      <c r="T19" s="1">
        <f>T17/O18</f>
        <v>0.42561259542601099</v>
      </c>
      <c r="U19" s="1">
        <f>U17/O18</f>
        <v>0.31011889738148402</v>
      </c>
      <c r="V19" s="12">
        <f>V17/O18</f>
        <v>0.26945486421937698</v>
      </c>
    </row>
    <row r="20" spans="2:22" s="1" customFormat="1" ht="25.05" customHeight="1">
      <c r="B20" s="17"/>
      <c r="C20" s="2"/>
      <c r="K20" s="12"/>
      <c r="M20" s="17"/>
      <c r="N20" s="2"/>
      <c r="V20" s="12"/>
    </row>
    <row r="21" spans="2:22" s="1" customFormat="1" ht="25.05" customHeight="1">
      <c r="B21" s="17"/>
      <c r="C21" s="2" t="s">
        <v>242</v>
      </c>
      <c r="D21" s="1" t="s">
        <v>149</v>
      </c>
      <c r="F21" s="1" t="s">
        <v>243</v>
      </c>
      <c r="H21" s="1" t="s">
        <v>244</v>
      </c>
      <c r="J21" s="1" t="s">
        <v>245</v>
      </c>
      <c r="K21" s="12"/>
      <c r="M21" s="17"/>
      <c r="N21" s="2" t="s">
        <v>188</v>
      </c>
      <c r="O21" s="1" t="s">
        <v>149</v>
      </c>
      <c r="Q21" s="1" t="s">
        <v>243</v>
      </c>
      <c r="S21" s="1" t="s">
        <v>244</v>
      </c>
      <c r="U21" s="1" t="s">
        <v>245</v>
      </c>
      <c r="V21" s="12"/>
    </row>
    <row r="22" spans="2:22" s="1" customFormat="1" ht="25.05" customHeight="1">
      <c r="B22" s="17"/>
      <c r="C22" s="2"/>
      <c r="D22" s="1">
        <f t="shared" ref="D22:H22" si="6">D7</f>
        <v>1.0704259471436599</v>
      </c>
      <c r="F22" s="1">
        <f t="shared" si="6"/>
        <v>0.63815735080101499</v>
      </c>
      <c r="H22" s="1">
        <f t="shared" si="6"/>
        <v>0.22663873575679899</v>
      </c>
      <c r="J22" s="1">
        <f>J7</f>
        <v>0.243088514157073</v>
      </c>
      <c r="K22" s="12"/>
      <c r="M22" s="17"/>
      <c r="N22" s="2"/>
      <c r="O22" s="1">
        <f t="shared" ref="O22:S22" si="7">O7</f>
        <v>1.1919106421369099</v>
      </c>
      <c r="Q22" s="1">
        <f t="shared" si="7"/>
        <v>0.84510404854343701</v>
      </c>
      <c r="S22" s="1">
        <f t="shared" si="7"/>
        <v>0.38020577580501402</v>
      </c>
      <c r="U22" s="1">
        <f>U7</f>
        <v>0.34858943272891202</v>
      </c>
      <c r="V22" s="12"/>
    </row>
    <row r="23" spans="2:22" s="1" customFormat="1" ht="25.05" customHeight="1">
      <c r="B23" s="17"/>
      <c r="C23" s="2"/>
      <c r="D23" s="1">
        <f t="shared" ref="D23:H23" si="8">E7</f>
        <v>0.92957405285633599</v>
      </c>
      <c r="F23" s="1">
        <f t="shared" si="8"/>
        <v>0.485493556430804</v>
      </c>
      <c r="H23" s="1">
        <f t="shared" si="8"/>
        <v>0.219539590960003</v>
      </c>
      <c r="J23" s="1">
        <f>K7</f>
        <v>0.340628298508447</v>
      </c>
      <c r="K23" s="12"/>
      <c r="M23" s="17"/>
      <c r="N23" s="2"/>
      <c r="O23" s="1">
        <f t="shared" ref="O23:S23" si="9">P7</f>
        <v>0.808089357863086</v>
      </c>
      <c r="Q23" s="1">
        <f t="shared" si="9"/>
        <v>0.62967636556982298</v>
      </c>
      <c r="S23" s="1">
        <f t="shared" si="9"/>
        <v>0.45301453253266699</v>
      </c>
      <c r="U23" s="1">
        <f>V7</f>
        <v>0.39847063268378002</v>
      </c>
      <c r="V23" s="12"/>
    </row>
    <row r="24" spans="2:22" s="1" customFormat="1" ht="25.05" customHeight="1">
      <c r="B24" s="17"/>
      <c r="C24" s="2"/>
      <c r="D24" s="1">
        <f t="shared" ref="D24:H24" si="10">D13</f>
        <v>0.96706921779423305</v>
      </c>
      <c r="F24" s="1">
        <f t="shared" si="10"/>
        <v>0.51313354177180104</v>
      </c>
      <c r="H24" s="1">
        <f t="shared" si="10"/>
        <v>0.42030543244792801</v>
      </c>
      <c r="J24" s="1">
        <f>J13</f>
        <v>0.53295822746666199</v>
      </c>
      <c r="K24" s="12"/>
      <c r="M24" s="17"/>
      <c r="N24" s="2"/>
      <c r="O24" s="1">
        <f t="shared" ref="O24:S24" si="11">O13</f>
        <v>1.05066901672762</v>
      </c>
      <c r="Q24" s="1">
        <f t="shared" si="11"/>
        <v>0.70906293982282198</v>
      </c>
      <c r="S24" s="1">
        <f t="shared" si="11"/>
        <v>0.38113860570515101</v>
      </c>
      <c r="U24" s="1">
        <f>U13</f>
        <v>0.37808735465540999</v>
      </c>
      <c r="V24" s="12"/>
    </row>
    <row r="25" spans="2:22" s="1" customFormat="1" ht="25.05" customHeight="1">
      <c r="B25" s="17"/>
      <c r="C25" s="2"/>
      <c r="D25" s="1">
        <f t="shared" ref="D25:H25" si="12">E13</f>
        <v>1.0329307822057701</v>
      </c>
      <c r="F25" s="1">
        <f t="shared" si="12"/>
        <v>0.54298572179346305</v>
      </c>
      <c r="H25" s="1">
        <f t="shared" si="12"/>
        <v>0.46930058353429599</v>
      </c>
      <c r="J25" s="1">
        <f>K13</f>
        <v>0.40910041138279502</v>
      </c>
      <c r="K25" s="12"/>
      <c r="M25" s="17"/>
      <c r="N25" s="2"/>
      <c r="O25" s="1">
        <f t="shared" ref="O25:S25" si="13">P13</f>
        <v>0.94933098327238297</v>
      </c>
      <c r="Q25" s="1">
        <f t="shared" si="13"/>
        <v>0.67210930846214301</v>
      </c>
      <c r="S25" s="1">
        <f t="shared" si="13"/>
        <v>0.42018495978000697</v>
      </c>
      <c r="U25" s="1">
        <f>V13</f>
        <v>0.448073927841733</v>
      </c>
      <c r="V25" s="12"/>
    </row>
    <row r="26" spans="2:22" s="1" customFormat="1" ht="25.05" customHeight="1">
      <c r="B26" s="17"/>
      <c r="C26" s="2"/>
      <c r="D26" s="1">
        <f t="shared" ref="D26:H26" si="14">D19</f>
        <v>0.97930285151567398</v>
      </c>
      <c r="F26" s="1">
        <f t="shared" si="14"/>
        <v>0.40870808856040602</v>
      </c>
      <c r="H26" s="1">
        <f t="shared" si="14"/>
        <v>0.38572980971860998</v>
      </c>
      <c r="J26" s="1">
        <f>J19</f>
        <v>0.32697648990011402</v>
      </c>
      <c r="K26" s="12"/>
      <c r="M26" s="17"/>
      <c r="N26" s="2"/>
      <c r="O26" s="1">
        <f t="shared" ref="O26:S26" si="15">O19</f>
        <v>1.0646925670037899</v>
      </c>
      <c r="Q26" s="1">
        <f t="shared" si="15"/>
        <v>0.51108211670826198</v>
      </c>
      <c r="S26" s="1">
        <f t="shared" si="15"/>
        <v>0.38118823121075901</v>
      </c>
      <c r="U26" s="1">
        <f>U19</f>
        <v>0.31011889738148402</v>
      </c>
      <c r="V26" s="12"/>
    </row>
    <row r="27" spans="2:22" s="1" customFormat="1" ht="25.05" customHeight="1">
      <c r="B27" s="18"/>
      <c r="C27" s="28"/>
      <c r="D27" s="14">
        <f t="shared" ref="D27:H27" si="16">E19</f>
        <v>1.0206971484843299</v>
      </c>
      <c r="E27" s="14"/>
      <c r="F27" s="14">
        <f t="shared" si="16"/>
        <v>0.37130420379911899</v>
      </c>
      <c r="G27" s="14"/>
      <c r="H27" s="14">
        <f t="shared" si="16"/>
        <v>0.41758085701196401</v>
      </c>
      <c r="I27" s="14"/>
      <c r="J27" s="14">
        <f>K19</f>
        <v>0.35973672177200999</v>
      </c>
      <c r="K27" s="15"/>
      <c r="M27" s="18"/>
      <c r="N27" s="28"/>
      <c r="O27" s="14">
        <f t="shared" ref="O27:S27" si="17">P19</f>
        <v>0.93530743299621399</v>
      </c>
      <c r="P27" s="14"/>
      <c r="Q27" s="14">
        <f t="shared" si="17"/>
        <v>0.59736816218965405</v>
      </c>
      <c r="R27" s="14"/>
      <c r="S27" s="14">
        <f t="shared" si="17"/>
        <v>0.42561259542601099</v>
      </c>
      <c r="T27" s="14"/>
      <c r="U27" s="14">
        <f>V19</f>
        <v>0.26945486421937698</v>
      </c>
      <c r="V27" s="15"/>
    </row>
    <row r="28" spans="2:22" ht="20" customHeight="1"/>
    <row r="29" spans="2:22" ht="26" customHeight="1">
      <c r="B29" s="16"/>
      <c r="C29" s="27"/>
      <c r="D29" s="286" t="s">
        <v>149</v>
      </c>
      <c r="E29" s="286"/>
      <c r="F29" s="286" t="s">
        <v>243</v>
      </c>
      <c r="G29" s="286"/>
      <c r="H29" s="286" t="s">
        <v>244</v>
      </c>
      <c r="I29" s="286"/>
      <c r="J29" s="286" t="s">
        <v>245</v>
      </c>
      <c r="K29" s="312"/>
      <c r="M29" s="16"/>
      <c r="N29" s="27"/>
      <c r="O29" s="286" t="s">
        <v>149</v>
      </c>
      <c r="P29" s="286"/>
      <c r="Q29" s="286" t="s">
        <v>243</v>
      </c>
      <c r="R29" s="286"/>
      <c r="S29" s="286" t="s">
        <v>244</v>
      </c>
      <c r="T29" s="286"/>
      <c r="U29" s="286" t="s">
        <v>245</v>
      </c>
      <c r="V29" s="312"/>
    </row>
    <row r="30" spans="2:22" ht="26" customHeight="1">
      <c r="B30" s="17" t="s">
        <v>151</v>
      </c>
      <c r="C30" s="2" t="s">
        <v>187</v>
      </c>
      <c r="D30" s="1">
        <v>4219841.7560980003</v>
      </c>
      <c r="E30" s="1">
        <v>3951146.512195</v>
      </c>
      <c r="F30" s="1">
        <v>3035483.2682929998</v>
      </c>
      <c r="G30" s="1">
        <v>2300041</v>
      </c>
      <c r="H30" s="1">
        <v>939328.60975599999</v>
      </c>
      <c r="I30" s="1">
        <v>1021814.902439</v>
      </c>
      <c r="J30" s="1">
        <v>843830</v>
      </c>
      <c r="K30" s="12">
        <v>551535.64864899998</v>
      </c>
      <c r="M30" s="17" t="s">
        <v>151</v>
      </c>
      <c r="N30" s="2" t="s">
        <v>248</v>
      </c>
      <c r="O30" s="1">
        <v>1379756.9411760001</v>
      </c>
      <c r="P30" s="1">
        <v>1201127.529412</v>
      </c>
      <c r="Q30" s="1">
        <v>589120.70588200004</v>
      </c>
      <c r="R30" s="1">
        <v>600222.58823500003</v>
      </c>
      <c r="S30" s="1">
        <v>701901.64705899998</v>
      </c>
      <c r="T30" s="1">
        <v>526161.64705899998</v>
      </c>
      <c r="U30" s="1">
        <v>523171.76470599999</v>
      </c>
      <c r="V30" s="12">
        <v>466731.52941199997</v>
      </c>
    </row>
    <row r="31" spans="2:22" ht="26" customHeight="1">
      <c r="B31" s="17"/>
      <c r="C31" s="2" t="s">
        <v>162</v>
      </c>
      <c r="D31" s="1">
        <v>3327499.53</v>
      </c>
      <c r="E31" s="1">
        <v>3100148.95</v>
      </c>
      <c r="F31" s="1">
        <v>3469145.53</v>
      </c>
      <c r="G31" s="1">
        <v>3317582.32</v>
      </c>
      <c r="H31" s="1">
        <v>3397081.63</v>
      </c>
      <c r="I31" s="1">
        <v>3230396.11</v>
      </c>
      <c r="J31" s="1">
        <v>3138698.37</v>
      </c>
      <c r="K31" s="12">
        <v>2804518.58</v>
      </c>
      <c r="M31" s="17"/>
      <c r="N31" s="2" t="s">
        <v>163</v>
      </c>
      <c r="O31" s="1">
        <v>2361269.3333330001</v>
      </c>
      <c r="P31" s="1">
        <v>2225390.6666669999</v>
      </c>
      <c r="Q31" s="1">
        <v>2078826.6666669999</v>
      </c>
      <c r="R31" s="1">
        <v>1996585.3333330001</v>
      </c>
      <c r="S31" s="1">
        <v>2419112</v>
      </c>
      <c r="T31" s="1">
        <v>2193077.3333330001</v>
      </c>
      <c r="U31" s="1">
        <v>2633193.3333330001</v>
      </c>
      <c r="V31" s="12">
        <v>2382716</v>
      </c>
    </row>
    <row r="32" spans="2:22" ht="26" customHeight="1">
      <c r="B32" s="17"/>
      <c r="C32" s="2" t="s">
        <v>249</v>
      </c>
      <c r="D32" s="1">
        <f t="shared" ref="D32:K32" si="18">D30/D31</f>
        <v>1.2681720066533</v>
      </c>
      <c r="E32" s="1">
        <f t="shared" si="18"/>
        <v>1.27450215325783</v>
      </c>
      <c r="F32" s="1">
        <f t="shared" si="18"/>
        <v>0.87499450283741798</v>
      </c>
      <c r="G32" s="1">
        <f t="shared" si="18"/>
        <v>0.69328829796753899</v>
      </c>
      <c r="H32" s="1">
        <f t="shared" si="18"/>
        <v>0.27651046164469101</v>
      </c>
      <c r="I32" s="1">
        <f t="shared" si="18"/>
        <v>0.31631257209475799</v>
      </c>
      <c r="J32" s="1">
        <f t="shared" si="18"/>
        <v>0.26884711448077098</v>
      </c>
      <c r="K32" s="12">
        <f t="shared" si="18"/>
        <v>0.19665965224199</v>
      </c>
      <c r="M32" s="17"/>
      <c r="N32" s="2" t="s">
        <v>250</v>
      </c>
      <c r="O32" s="1">
        <f t="shared" ref="O32:V32" si="19">O30/O31</f>
        <v>0.58432848879142196</v>
      </c>
      <c r="P32" s="1">
        <f t="shared" si="19"/>
        <v>0.53973783003725195</v>
      </c>
      <c r="Q32" s="1">
        <f t="shared" si="19"/>
        <v>0.28339097016998599</v>
      </c>
      <c r="R32" s="1">
        <f t="shared" si="19"/>
        <v>0.30062456045042601</v>
      </c>
      <c r="S32" s="1">
        <f t="shared" si="19"/>
        <v>0.29014847062021099</v>
      </c>
      <c r="T32" s="1">
        <f t="shared" si="19"/>
        <v>0.239919331188996</v>
      </c>
      <c r="U32" s="1">
        <f t="shared" si="19"/>
        <v>0.19868338495441501</v>
      </c>
      <c r="V32" s="12">
        <f t="shared" si="19"/>
        <v>0.195882148527982</v>
      </c>
    </row>
    <row r="33" spans="2:22" ht="26" customHeight="1">
      <c r="B33" s="17"/>
      <c r="C33" s="2" t="s">
        <v>3</v>
      </c>
      <c r="D33" s="1">
        <f>AVERAGE(D32:E32)</f>
        <v>1.2713370799555599</v>
      </c>
      <c r="K33" s="12"/>
      <c r="M33" s="17"/>
      <c r="N33" s="2" t="s">
        <v>3</v>
      </c>
      <c r="O33" s="1">
        <f>AVERAGE(O32:P32)</f>
        <v>0.56203315941433696</v>
      </c>
      <c r="P33" s="1"/>
      <c r="Q33" s="1"/>
      <c r="R33" s="1"/>
      <c r="S33" s="1"/>
      <c r="T33" s="1"/>
      <c r="U33" s="1"/>
      <c r="V33" s="12"/>
    </row>
    <row r="34" spans="2:22" ht="26" customHeight="1">
      <c r="B34" s="17"/>
      <c r="C34" s="2" t="s">
        <v>4</v>
      </c>
      <c r="D34" s="1">
        <f>D32/D33</f>
        <v>0.99751043735593903</v>
      </c>
      <c r="E34" s="1">
        <f>E32/D33</f>
        <v>1.00248956264406</v>
      </c>
      <c r="F34" s="1">
        <f>F32/D33</f>
        <v>0.68824744958119299</v>
      </c>
      <c r="G34" s="1">
        <f>G32/D33</f>
        <v>0.54532217214318301</v>
      </c>
      <c r="H34" s="1">
        <f>H32/D33</f>
        <v>0.21749578927907601</v>
      </c>
      <c r="I34" s="1">
        <f>I32/D33</f>
        <v>0.24880307282928801</v>
      </c>
      <c r="J34" s="1">
        <f>J32/D33</f>
        <v>0.211468003820173</v>
      </c>
      <c r="K34" s="12">
        <f>K32/D33</f>
        <v>0.15468726220811899</v>
      </c>
      <c r="M34" s="17"/>
      <c r="N34" s="2" t="s">
        <v>4</v>
      </c>
      <c r="O34" s="1">
        <f>O32/O33</f>
        <v>1.0396690640109501</v>
      </c>
      <c r="P34" s="1">
        <f>P32/O33</f>
        <v>0.96033093598904795</v>
      </c>
      <c r="Q34" s="1">
        <f>Q32/O33</f>
        <v>0.50422464479727902</v>
      </c>
      <c r="R34" s="1">
        <f>R32/O33</f>
        <v>0.534887586995205</v>
      </c>
      <c r="S34" s="1">
        <f>S32/O33</f>
        <v>0.51624795754499297</v>
      </c>
      <c r="T34" s="1">
        <f>T32/O33</f>
        <v>0.426877537686571</v>
      </c>
      <c r="U34" s="1">
        <f>U32/O33</f>
        <v>0.35350829684400098</v>
      </c>
      <c r="V34" s="12">
        <f>V32/O33</f>
        <v>0.34852418446644701</v>
      </c>
    </row>
    <row r="35" spans="2:22" ht="26" customHeight="1">
      <c r="B35" s="17"/>
      <c r="K35" s="12"/>
      <c r="M35" s="17"/>
      <c r="N35" s="2"/>
      <c r="O35" s="1"/>
      <c r="P35" s="1"/>
      <c r="Q35" s="1"/>
      <c r="R35" s="1"/>
      <c r="S35" s="1"/>
      <c r="T35" s="1"/>
      <c r="U35" s="1"/>
      <c r="V35" s="12"/>
    </row>
    <row r="36" spans="2:22" ht="26" customHeight="1">
      <c r="B36" s="17" t="s">
        <v>158</v>
      </c>
      <c r="C36" s="2" t="s">
        <v>187</v>
      </c>
      <c r="D36" s="1">
        <v>2485444.75</v>
      </c>
      <c r="E36" s="1">
        <v>2280695</v>
      </c>
      <c r="F36" s="1">
        <v>1812218</v>
      </c>
      <c r="G36" s="1">
        <v>1633949.5</v>
      </c>
      <c r="H36" s="1">
        <v>1022587.25</v>
      </c>
      <c r="I36" s="1">
        <v>789507.25</v>
      </c>
      <c r="J36" s="1">
        <v>742245</v>
      </c>
      <c r="K36" s="12">
        <v>776736.75</v>
      </c>
      <c r="M36" s="17" t="s">
        <v>158</v>
      </c>
      <c r="N36" s="2" t="s">
        <v>248</v>
      </c>
      <c r="O36" s="1">
        <v>3431620</v>
      </c>
      <c r="P36" s="1">
        <v>2897348.7222219999</v>
      </c>
      <c r="Q36" s="1">
        <v>1657720.342857</v>
      </c>
      <c r="R36" s="1">
        <v>1594154.3783780001</v>
      </c>
      <c r="S36" s="1">
        <v>641469.51351399999</v>
      </c>
      <c r="T36" s="1">
        <v>882987.428571</v>
      </c>
      <c r="U36" s="1">
        <v>731286.46153800003</v>
      </c>
      <c r="V36" s="12">
        <v>853106.15384599997</v>
      </c>
    </row>
    <row r="37" spans="2:22" ht="26" customHeight="1">
      <c r="B37" s="17"/>
      <c r="C37" s="2" t="s">
        <v>162</v>
      </c>
      <c r="D37" s="1">
        <v>4793769.05</v>
      </c>
      <c r="E37" s="1">
        <v>5504715.6799999997</v>
      </c>
      <c r="F37" s="1">
        <v>6594817</v>
      </c>
      <c r="G37" s="1">
        <v>6156770.3700000001</v>
      </c>
      <c r="H37" s="1">
        <v>6209288.8399999999</v>
      </c>
      <c r="I37" s="1">
        <v>5877812.5300000003</v>
      </c>
      <c r="J37" s="1">
        <v>5334549.47</v>
      </c>
      <c r="K37" s="12">
        <v>6262996.3200000003</v>
      </c>
      <c r="M37" s="17"/>
      <c r="N37" s="2" t="s">
        <v>163</v>
      </c>
      <c r="O37" s="1">
        <v>4161208.4</v>
      </c>
      <c r="P37" s="1">
        <v>3509756</v>
      </c>
      <c r="Q37" s="1">
        <v>2822476</v>
      </c>
      <c r="R37" s="1">
        <v>2839803.2</v>
      </c>
      <c r="S37" s="1">
        <v>3470858.4</v>
      </c>
      <c r="T37" s="1">
        <v>3290454</v>
      </c>
      <c r="U37" s="1">
        <v>3496014.4</v>
      </c>
      <c r="V37" s="12">
        <v>3639010</v>
      </c>
    </row>
    <row r="38" spans="2:22" ht="26" customHeight="1">
      <c r="B38" s="17"/>
      <c r="C38" s="2" t="s">
        <v>249</v>
      </c>
      <c r="D38" s="1">
        <f t="shared" ref="D38:K38" si="20">D36/D37</f>
        <v>0.51847402828052402</v>
      </c>
      <c r="E38" s="1">
        <f t="shared" si="20"/>
        <v>0.41431658464874599</v>
      </c>
      <c r="F38" s="1">
        <f t="shared" si="20"/>
        <v>0.27479428163055902</v>
      </c>
      <c r="G38" s="1">
        <f t="shared" si="20"/>
        <v>0.26539068404462801</v>
      </c>
      <c r="H38" s="1">
        <f t="shared" si="20"/>
        <v>0.16468669381468201</v>
      </c>
      <c r="I38" s="1">
        <f t="shared" si="20"/>
        <v>0.13431990999549601</v>
      </c>
      <c r="J38" s="1">
        <f t="shared" si="20"/>
        <v>0.13913921019463299</v>
      </c>
      <c r="K38" s="12">
        <f t="shared" si="20"/>
        <v>0.124019991440774</v>
      </c>
      <c r="M38" s="17"/>
      <c r="N38" s="2" t="s">
        <v>250</v>
      </c>
      <c r="O38" s="1">
        <f t="shared" ref="O38:V38" si="21">O36/O37</f>
        <v>0.82466910333065802</v>
      </c>
      <c r="P38" s="1">
        <f t="shared" si="21"/>
        <v>0.82551286249585398</v>
      </c>
      <c r="Q38" s="1">
        <f t="shared" si="21"/>
        <v>0.58732841053635199</v>
      </c>
      <c r="R38" s="1">
        <f t="shared" si="21"/>
        <v>0.56136086415354403</v>
      </c>
      <c r="S38" s="1">
        <f t="shared" si="21"/>
        <v>0.18481581199451999</v>
      </c>
      <c r="T38" s="1">
        <f t="shared" si="21"/>
        <v>0.26834820622655697</v>
      </c>
      <c r="U38" s="1">
        <f t="shared" si="21"/>
        <v>0.20917718803961399</v>
      </c>
      <c r="V38" s="12">
        <f t="shared" si="21"/>
        <v>0.234433583267427</v>
      </c>
    </row>
    <row r="39" spans="2:22" ht="26" customHeight="1">
      <c r="B39" s="17"/>
      <c r="C39" s="2" t="s">
        <v>3</v>
      </c>
      <c r="D39" s="1">
        <f>AVERAGE(D38:E38)</f>
        <v>0.46639530646463501</v>
      </c>
      <c r="K39" s="12"/>
      <c r="M39" s="17"/>
      <c r="N39" s="2" t="s">
        <v>3</v>
      </c>
      <c r="O39" s="1">
        <f>AVERAGE(O38:P38)</f>
        <v>0.825090982913256</v>
      </c>
      <c r="P39" s="1"/>
      <c r="Q39" s="1"/>
      <c r="R39" s="1"/>
      <c r="S39" s="1"/>
      <c r="T39" s="1"/>
      <c r="U39" s="1"/>
      <c r="V39" s="12"/>
    </row>
    <row r="40" spans="2:22" ht="26" customHeight="1">
      <c r="B40" s="17"/>
      <c r="C40" s="2" t="s">
        <v>4</v>
      </c>
      <c r="D40" s="1">
        <f>D38/D39</f>
        <v>1.11166219105131</v>
      </c>
      <c r="E40" s="1">
        <f>E38/D39</f>
        <v>0.88833780894868897</v>
      </c>
      <c r="F40" s="1">
        <f>F38/D39</f>
        <v>0.58918749357396405</v>
      </c>
      <c r="G40" s="1">
        <f>G38/D39</f>
        <v>0.56902520322586503</v>
      </c>
      <c r="H40" s="1">
        <f>H38/D39</f>
        <v>0.35310538406365599</v>
      </c>
      <c r="I40" s="1">
        <f>I38/D39</f>
        <v>0.28799584415560803</v>
      </c>
      <c r="J40" s="1">
        <f>J38/D39</f>
        <v>0.298328924554012</v>
      </c>
      <c r="K40" s="12">
        <f>K38/D39</f>
        <v>0.265911748514086</v>
      </c>
      <c r="M40" s="17"/>
      <c r="N40" s="2" t="s">
        <v>4</v>
      </c>
      <c r="O40" s="1">
        <f>O38/O39</f>
        <v>0.99948868719773298</v>
      </c>
      <c r="P40" s="1">
        <f>P38/O39</f>
        <v>1.00051131280227</v>
      </c>
      <c r="Q40" s="1">
        <f>Q38/O39</f>
        <v>0.71183472210857901</v>
      </c>
      <c r="R40" s="1">
        <f>R38/O39</f>
        <v>0.68036237915420505</v>
      </c>
      <c r="S40" s="1">
        <f>S38/O39</f>
        <v>0.22399446342507201</v>
      </c>
      <c r="T40" s="1">
        <f>T38/O39</f>
        <v>0.32523468536653399</v>
      </c>
      <c r="U40" s="1">
        <f>U38/O39</f>
        <v>0.25352014792483302</v>
      </c>
      <c r="V40" s="12">
        <f>V38/O39</f>
        <v>0.28413058453224399</v>
      </c>
    </row>
    <row r="41" spans="2:22" ht="26" customHeight="1">
      <c r="B41" s="17"/>
      <c r="K41" s="12"/>
      <c r="M41" s="17"/>
      <c r="N41" s="2"/>
      <c r="O41" s="1"/>
      <c r="P41" s="1"/>
      <c r="Q41" s="1"/>
      <c r="R41" s="1"/>
      <c r="S41" s="1"/>
      <c r="T41" s="1"/>
      <c r="U41" s="1"/>
      <c r="V41" s="12"/>
    </row>
    <row r="42" spans="2:22" ht="26" customHeight="1">
      <c r="B42" s="17" t="s">
        <v>159</v>
      </c>
      <c r="C42" s="2" t="s">
        <v>187</v>
      </c>
      <c r="D42" s="1">
        <v>3492033.33</v>
      </c>
      <c r="E42" s="1">
        <v>3279013.33</v>
      </c>
      <c r="F42" s="1">
        <v>2485749.33</v>
      </c>
      <c r="G42" s="1">
        <v>1959830.67</v>
      </c>
      <c r="H42" s="1">
        <v>1974389.33</v>
      </c>
      <c r="I42" s="1">
        <v>1316885.8400000001</v>
      </c>
      <c r="J42" s="1">
        <v>984642.86</v>
      </c>
      <c r="K42" s="12">
        <v>1205014.67</v>
      </c>
      <c r="M42" s="17" t="s">
        <v>159</v>
      </c>
      <c r="N42" s="2" t="s">
        <v>248</v>
      </c>
      <c r="O42" s="1">
        <v>5120026.8947369996</v>
      </c>
      <c r="P42" s="1">
        <v>4406439.5263160001</v>
      </c>
      <c r="Q42" s="1">
        <v>1950366.9473679999</v>
      </c>
      <c r="R42" s="1">
        <v>2178330.1052629999</v>
      </c>
      <c r="S42" s="1">
        <v>888458.105263</v>
      </c>
      <c r="T42" s="1">
        <v>1000295.789474</v>
      </c>
      <c r="U42" s="1">
        <v>484541.26315800002</v>
      </c>
      <c r="V42" s="12">
        <v>936874.94736800005</v>
      </c>
    </row>
    <row r="43" spans="2:22" ht="26" customHeight="1">
      <c r="B43" s="17"/>
      <c r="C43" s="2" t="s">
        <v>162</v>
      </c>
      <c r="D43" s="1">
        <v>3670880.92</v>
      </c>
      <c r="E43" s="1">
        <v>2785282.15</v>
      </c>
      <c r="F43" s="1">
        <v>2695945.85</v>
      </c>
      <c r="G43" s="1">
        <v>2691315.38</v>
      </c>
      <c r="H43" s="1">
        <v>3306572</v>
      </c>
      <c r="I43" s="1">
        <v>2619127.69</v>
      </c>
      <c r="J43" s="1">
        <v>2634949.54</v>
      </c>
      <c r="K43" s="12">
        <v>3031256.92</v>
      </c>
      <c r="M43" s="17"/>
      <c r="N43" s="2" t="s">
        <v>163</v>
      </c>
      <c r="O43" s="1">
        <v>2632290.1714289999</v>
      </c>
      <c r="P43" s="1">
        <v>3236010.1714289999</v>
      </c>
      <c r="Q43" s="1">
        <v>2749960.228571</v>
      </c>
      <c r="R43" s="1">
        <v>2723447.0857139998</v>
      </c>
      <c r="S43" s="1">
        <v>3184396.5714289998</v>
      </c>
      <c r="T43" s="1">
        <v>3062223.2</v>
      </c>
      <c r="U43" s="1">
        <v>2957628.9142860002</v>
      </c>
      <c r="V43" s="12">
        <v>2431930.628571</v>
      </c>
    </row>
    <row r="44" spans="2:22" ht="26" customHeight="1">
      <c r="B44" s="17"/>
      <c r="C44" s="2" t="s">
        <v>249</v>
      </c>
      <c r="D44" s="1">
        <f t="shared" ref="D44:K44" si="22">D42/D43</f>
        <v>0.95127938119006095</v>
      </c>
      <c r="E44" s="1">
        <f t="shared" si="22"/>
        <v>1.1772643320892999</v>
      </c>
      <c r="F44" s="1">
        <f t="shared" si="22"/>
        <v>0.92203236574651504</v>
      </c>
      <c r="G44" s="1">
        <f t="shared" si="22"/>
        <v>0.72820550299088305</v>
      </c>
      <c r="H44" s="1">
        <f t="shared" si="22"/>
        <v>0.59711064207886599</v>
      </c>
      <c r="I44" s="1">
        <f t="shared" si="22"/>
        <v>0.502795585350022</v>
      </c>
      <c r="J44" s="1">
        <f t="shared" si="22"/>
        <v>0.37368566078878301</v>
      </c>
      <c r="K44" s="12">
        <f t="shared" si="22"/>
        <v>0.39752970526826897</v>
      </c>
      <c r="M44" s="17"/>
      <c r="N44" s="2" t="s">
        <v>250</v>
      </c>
      <c r="O44" s="1">
        <f t="shared" ref="O44:V44" si="23">O42/O43</f>
        <v>1.9450845314509799</v>
      </c>
      <c r="P44" s="1">
        <f t="shared" si="23"/>
        <v>1.36168902224746</v>
      </c>
      <c r="Q44" s="1">
        <f t="shared" si="23"/>
        <v>0.70923460168785601</v>
      </c>
      <c r="R44" s="1">
        <f t="shared" si="23"/>
        <v>0.79984300656677199</v>
      </c>
      <c r="S44" s="1">
        <f t="shared" si="23"/>
        <v>0.27900359937402602</v>
      </c>
      <c r="T44" s="1">
        <f t="shared" si="23"/>
        <v>0.326656720997346</v>
      </c>
      <c r="U44" s="1">
        <f t="shared" si="23"/>
        <v>0.163827605558479</v>
      </c>
      <c r="V44" s="12">
        <f t="shared" si="23"/>
        <v>0.38523917432567001</v>
      </c>
    </row>
    <row r="45" spans="2:22" ht="26" customHeight="1">
      <c r="B45" s="17"/>
      <c r="C45" s="2" t="s">
        <v>3</v>
      </c>
      <c r="D45" s="1">
        <f>AVERAGE(D44:E44)</f>
        <v>1.06427185663968</v>
      </c>
      <c r="K45" s="12"/>
      <c r="M45" s="17"/>
      <c r="N45" s="2" t="s">
        <v>3</v>
      </c>
      <c r="O45" s="1">
        <f>AVERAGE(O44:P44)</f>
        <v>1.6533867768492201</v>
      </c>
      <c r="P45" s="1"/>
      <c r="Q45" s="1"/>
      <c r="R45" s="1"/>
      <c r="S45" s="1"/>
      <c r="T45" s="1"/>
      <c r="U45" s="1"/>
      <c r="V45" s="12"/>
    </row>
    <row r="46" spans="2:22" ht="26" customHeight="1">
      <c r="B46" s="17"/>
      <c r="C46" s="2" t="s">
        <v>4</v>
      </c>
      <c r="D46" s="1">
        <f>D44/D45</f>
        <v>0.89383119102070296</v>
      </c>
      <c r="E46" s="1">
        <f>E44/D45</f>
        <v>1.1061688089793</v>
      </c>
      <c r="F46" s="1">
        <f>F44/D45</f>
        <v>0.86635041600905405</v>
      </c>
      <c r="G46" s="1">
        <f>G44/D45</f>
        <v>0.68422884477102597</v>
      </c>
      <c r="H46" s="1">
        <f>H44/D45</f>
        <v>0.56105086153849504</v>
      </c>
      <c r="I46" s="1">
        <f>I44/D45</f>
        <v>0.472431533553412</v>
      </c>
      <c r="J46" s="1">
        <f>J44/D45</f>
        <v>0.35111861547166501</v>
      </c>
      <c r="K46" s="12">
        <f>K44/D45</f>
        <v>0.37352270736860799</v>
      </c>
      <c r="M46" s="17"/>
      <c r="N46" s="2" t="s">
        <v>4</v>
      </c>
      <c r="O46" s="1">
        <f>O44/O45</f>
        <v>1.1764243906423599</v>
      </c>
      <c r="P46" s="1">
        <f>P44/O45</f>
        <v>0.82357560935763996</v>
      </c>
      <c r="Q46" s="1">
        <f>Q44/O45</f>
        <v>0.42895867537988303</v>
      </c>
      <c r="R46" s="1">
        <f>R44/O45</f>
        <v>0.48376037462389399</v>
      </c>
      <c r="S46" s="1">
        <f>S44/O45</f>
        <v>0.168746722352352</v>
      </c>
      <c r="T46" s="1">
        <f>T44/O45</f>
        <v>0.19756824329987699</v>
      </c>
      <c r="U46" s="1">
        <f>U44/O45</f>
        <v>9.9086074627182802E-2</v>
      </c>
      <c r="V46" s="12">
        <f>V44/O45</f>
        <v>0.233000033458476</v>
      </c>
    </row>
    <row r="47" spans="2:22" ht="26" customHeight="1">
      <c r="B47" s="17"/>
      <c r="K47" s="12"/>
      <c r="M47" s="17"/>
      <c r="N47" s="2"/>
      <c r="O47" s="1"/>
      <c r="P47" s="1"/>
      <c r="Q47" s="1"/>
      <c r="R47" s="1"/>
      <c r="S47" s="1"/>
      <c r="T47" s="1"/>
      <c r="U47" s="1"/>
      <c r="V47" s="12"/>
    </row>
    <row r="48" spans="2:22" ht="26" customHeight="1">
      <c r="B48" s="17"/>
      <c r="C48" s="2" t="s">
        <v>187</v>
      </c>
      <c r="D48" s="1" t="s">
        <v>149</v>
      </c>
      <c r="F48" s="1" t="s">
        <v>243</v>
      </c>
      <c r="H48" s="1" t="s">
        <v>244</v>
      </c>
      <c r="J48" s="1" t="s">
        <v>245</v>
      </c>
      <c r="K48" s="12"/>
      <c r="M48" s="17"/>
      <c r="N48" s="2" t="s">
        <v>248</v>
      </c>
      <c r="O48" s="1" t="s">
        <v>149</v>
      </c>
      <c r="P48" s="1"/>
      <c r="Q48" s="1" t="s">
        <v>243</v>
      </c>
      <c r="R48" s="1"/>
      <c r="S48" s="1" t="s">
        <v>244</v>
      </c>
      <c r="T48" s="1"/>
      <c r="U48" s="1" t="s">
        <v>245</v>
      </c>
      <c r="V48" s="12"/>
    </row>
    <row r="49" spans="2:22" ht="26" customHeight="1">
      <c r="B49" s="17"/>
      <c r="D49" s="1">
        <f t="shared" ref="D49:H49" si="24">D34</f>
        <v>0.99751043735593903</v>
      </c>
      <c r="F49" s="1">
        <f t="shared" si="24"/>
        <v>0.68824744958119299</v>
      </c>
      <c r="H49" s="1">
        <f t="shared" si="24"/>
        <v>0.21749578927907601</v>
      </c>
      <c r="J49" s="1">
        <f>J34</f>
        <v>0.211468003820173</v>
      </c>
      <c r="K49" s="12"/>
      <c r="M49" s="17"/>
      <c r="N49" s="2"/>
      <c r="O49" s="1">
        <f t="shared" ref="O49:S49" si="25">O34</f>
        <v>1.0396690640109501</v>
      </c>
      <c r="P49" s="1"/>
      <c r="Q49" s="1">
        <f t="shared" si="25"/>
        <v>0.50422464479727902</v>
      </c>
      <c r="R49" s="1"/>
      <c r="S49" s="1">
        <f t="shared" si="25"/>
        <v>0.51624795754499297</v>
      </c>
      <c r="T49" s="1"/>
      <c r="U49" s="1">
        <f>U34</f>
        <v>0.35350829684400098</v>
      </c>
      <c r="V49" s="12"/>
    </row>
    <row r="50" spans="2:22" ht="26" customHeight="1">
      <c r="B50" s="17"/>
      <c r="D50" s="1">
        <f t="shared" ref="D50:H50" si="26">E34</f>
        <v>1.00248956264406</v>
      </c>
      <c r="F50" s="1">
        <f t="shared" si="26"/>
        <v>0.54532217214318301</v>
      </c>
      <c r="H50" s="1">
        <f t="shared" si="26"/>
        <v>0.24880307282928801</v>
      </c>
      <c r="J50" s="1">
        <f>K34</f>
        <v>0.15468726220811899</v>
      </c>
      <c r="K50" s="12"/>
      <c r="M50" s="17"/>
      <c r="N50" s="2"/>
      <c r="O50" s="1">
        <f t="shared" ref="O50:S50" si="27">P34</f>
        <v>0.96033093598904795</v>
      </c>
      <c r="P50" s="1"/>
      <c r="Q50" s="1">
        <f t="shared" si="27"/>
        <v>0.534887586995205</v>
      </c>
      <c r="R50" s="1"/>
      <c r="S50" s="1">
        <f t="shared" si="27"/>
        <v>0.426877537686571</v>
      </c>
      <c r="T50" s="1"/>
      <c r="U50" s="1">
        <f>V34</f>
        <v>0.34852418446644701</v>
      </c>
      <c r="V50" s="12"/>
    </row>
    <row r="51" spans="2:22" ht="26" customHeight="1">
      <c r="B51" s="17"/>
      <c r="D51" s="1">
        <f t="shared" ref="D51:H51" si="28">D40</f>
        <v>1.11166219105131</v>
      </c>
      <c r="F51" s="1">
        <f t="shared" si="28"/>
        <v>0.58918749357396405</v>
      </c>
      <c r="H51" s="1">
        <f t="shared" si="28"/>
        <v>0.35310538406365599</v>
      </c>
      <c r="J51" s="1">
        <f>J40</f>
        <v>0.298328924554012</v>
      </c>
      <c r="K51" s="12"/>
      <c r="M51" s="17"/>
      <c r="N51" s="2"/>
      <c r="O51" s="1">
        <f t="shared" ref="O51:S51" si="29">O40</f>
        <v>0.99948868719773298</v>
      </c>
      <c r="P51" s="1"/>
      <c r="Q51" s="1">
        <f t="shared" si="29"/>
        <v>0.71183472210857901</v>
      </c>
      <c r="R51" s="1"/>
      <c r="S51" s="1">
        <f t="shared" si="29"/>
        <v>0.22399446342507201</v>
      </c>
      <c r="T51" s="1"/>
      <c r="U51" s="1">
        <f>U40</f>
        <v>0.25352014792483302</v>
      </c>
      <c r="V51" s="12"/>
    </row>
    <row r="52" spans="2:22" ht="26" customHeight="1">
      <c r="B52" s="17"/>
      <c r="D52" s="1">
        <f t="shared" ref="D52:H52" si="30">E40</f>
        <v>0.88833780894868897</v>
      </c>
      <c r="F52" s="1">
        <f t="shared" si="30"/>
        <v>0.56902520322586503</v>
      </c>
      <c r="H52" s="1">
        <f t="shared" si="30"/>
        <v>0.28799584415560803</v>
      </c>
      <c r="J52" s="1">
        <f>K40</f>
        <v>0.265911748514086</v>
      </c>
      <c r="K52" s="12"/>
      <c r="M52" s="17"/>
      <c r="N52" s="2"/>
      <c r="O52" s="1">
        <f t="shared" ref="O52:S52" si="31">P40</f>
        <v>1.00051131280227</v>
      </c>
      <c r="P52" s="1"/>
      <c r="Q52" s="1">
        <f t="shared" si="31"/>
        <v>0.68036237915420505</v>
      </c>
      <c r="R52" s="1"/>
      <c r="S52" s="1">
        <f t="shared" si="31"/>
        <v>0.32523468536653399</v>
      </c>
      <c r="T52" s="1"/>
      <c r="U52" s="1">
        <f>V40</f>
        <v>0.28413058453224399</v>
      </c>
      <c r="V52" s="12"/>
    </row>
    <row r="53" spans="2:22" ht="26" customHeight="1">
      <c r="B53" s="17"/>
      <c r="D53" s="1">
        <f t="shared" ref="D53:H53" si="32">D46</f>
        <v>0.89383119102070296</v>
      </c>
      <c r="F53" s="1">
        <f t="shared" si="32"/>
        <v>0.86635041600905405</v>
      </c>
      <c r="H53" s="1">
        <f t="shared" si="32"/>
        <v>0.56105086153849504</v>
      </c>
      <c r="J53" s="1">
        <f>J46</f>
        <v>0.35111861547166501</v>
      </c>
      <c r="K53" s="12"/>
      <c r="M53" s="17"/>
      <c r="N53" s="2"/>
      <c r="O53" s="1">
        <f t="shared" ref="O53:S53" si="33">O46</f>
        <v>1.1764243906423599</v>
      </c>
      <c r="P53" s="1"/>
      <c r="Q53" s="1">
        <f t="shared" si="33"/>
        <v>0.42895867537988303</v>
      </c>
      <c r="R53" s="1"/>
      <c r="S53" s="1">
        <f t="shared" si="33"/>
        <v>0.168746722352352</v>
      </c>
      <c r="T53" s="1"/>
      <c r="U53" s="1">
        <f>U46</f>
        <v>9.9086074627182802E-2</v>
      </c>
      <c r="V53" s="12"/>
    </row>
    <row r="54" spans="2:22" ht="26" customHeight="1">
      <c r="B54" s="18"/>
      <c r="C54" s="28"/>
      <c r="D54" s="14">
        <f t="shared" ref="D54:H54" si="34">E46</f>
        <v>1.1061688089793</v>
      </c>
      <c r="E54" s="14"/>
      <c r="F54" s="14">
        <f t="shared" si="34"/>
        <v>0.68422884477102597</v>
      </c>
      <c r="G54" s="14"/>
      <c r="H54" s="14">
        <f t="shared" si="34"/>
        <v>0.472431533553412</v>
      </c>
      <c r="I54" s="14"/>
      <c r="J54" s="14">
        <f>K46</f>
        <v>0.37352270736860799</v>
      </c>
      <c r="K54" s="15"/>
      <c r="M54" s="18"/>
      <c r="N54" s="28"/>
      <c r="O54" s="14">
        <f t="shared" ref="O54:S54" si="35">P46</f>
        <v>0.82357560935763996</v>
      </c>
      <c r="P54" s="14"/>
      <c r="Q54" s="14">
        <f t="shared" si="35"/>
        <v>0.48376037462389399</v>
      </c>
      <c r="R54" s="14"/>
      <c r="S54" s="14">
        <f t="shared" si="35"/>
        <v>0.19756824329987699</v>
      </c>
      <c r="T54" s="14"/>
      <c r="U54" s="14">
        <f>V46</f>
        <v>0.233000033458476</v>
      </c>
      <c r="V54" s="15"/>
    </row>
    <row r="55" spans="2:22" ht="20" customHeight="1"/>
    <row r="56" spans="2:22" ht="27" customHeight="1">
      <c r="B56" s="16"/>
      <c r="C56" s="27"/>
      <c r="D56" s="286" t="s">
        <v>149</v>
      </c>
      <c r="E56" s="286"/>
      <c r="F56" s="286" t="s">
        <v>243</v>
      </c>
      <c r="G56" s="286"/>
      <c r="H56" s="286" t="s">
        <v>244</v>
      </c>
      <c r="I56" s="286"/>
      <c r="J56" s="286" t="s">
        <v>245</v>
      </c>
      <c r="K56" s="312"/>
    </row>
    <row r="57" spans="2:22" ht="27" customHeight="1">
      <c r="B57" s="17" t="s">
        <v>151</v>
      </c>
      <c r="C57" s="2" t="s">
        <v>166</v>
      </c>
      <c r="D57" s="1">
        <v>4290627.2727269996</v>
      </c>
      <c r="E57" s="1">
        <v>4541017.818182</v>
      </c>
      <c r="F57" s="1">
        <v>3524109.818182</v>
      </c>
      <c r="G57" s="1">
        <v>4369513.818182</v>
      </c>
      <c r="H57" s="1">
        <v>1402571.0243899999</v>
      </c>
      <c r="I57" s="1">
        <v>1906435.3488370001</v>
      </c>
      <c r="J57" s="1">
        <v>1745580.622222</v>
      </c>
      <c r="K57" s="12">
        <v>1421827.6363639999</v>
      </c>
    </row>
    <row r="58" spans="2:22" ht="27" customHeight="1">
      <c r="B58" s="17"/>
      <c r="C58" s="2" t="s">
        <v>100</v>
      </c>
      <c r="D58" s="1">
        <v>2130590.3199999998</v>
      </c>
      <c r="E58" s="1">
        <v>2175808.09</v>
      </c>
      <c r="F58" s="1">
        <v>1936045.3</v>
      </c>
      <c r="G58" s="1">
        <v>1819594.88</v>
      </c>
      <c r="H58" s="1">
        <v>1988152.11</v>
      </c>
      <c r="I58" s="1">
        <v>2154389.69</v>
      </c>
      <c r="J58" s="1">
        <v>2043114</v>
      </c>
      <c r="K58" s="12">
        <v>1726177.25</v>
      </c>
    </row>
    <row r="59" spans="2:22" ht="27" customHeight="1">
      <c r="B59" s="17"/>
      <c r="C59" s="2" t="s">
        <v>251</v>
      </c>
      <c r="D59" s="1">
        <f t="shared" ref="D59:K59" si="36">D57/D58</f>
        <v>2.0138208798052699</v>
      </c>
      <c r="E59" s="1">
        <f t="shared" si="36"/>
        <v>2.0870488711998498</v>
      </c>
      <c r="F59" s="1">
        <f t="shared" si="36"/>
        <v>1.82026206627603</v>
      </c>
      <c r="G59" s="1">
        <f t="shared" si="36"/>
        <v>2.4013662965362901</v>
      </c>
      <c r="H59" s="1">
        <f t="shared" si="36"/>
        <v>0.70546464595709402</v>
      </c>
      <c r="I59" s="1">
        <f t="shared" si="36"/>
        <v>0.88490738592283202</v>
      </c>
      <c r="J59" s="1">
        <f t="shared" si="36"/>
        <v>0.85437260095227197</v>
      </c>
      <c r="K59" s="12">
        <f t="shared" si="36"/>
        <v>0.82368576944459204</v>
      </c>
    </row>
    <row r="60" spans="2:22" ht="27" customHeight="1">
      <c r="B60" s="17"/>
      <c r="C60" s="2" t="s">
        <v>3</v>
      </c>
      <c r="D60" s="1">
        <f>AVERAGE(D59:E59)</f>
        <v>2.0504348755025599</v>
      </c>
      <c r="K60" s="12"/>
    </row>
    <row r="61" spans="2:22" ht="27" customHeight="1">
      <c r="B61" s="17"/>
      <c r="C61" s="2" t="s">
        <v>4</v>
      </c>
      <c r="D61" s="1">
        <f>D59/D60</f>
        <v>0.98214330231370395</v>
      </c>
      <c r="E61" s="1">
        <f>E59/D60</f>
        <v>1.0178566976862999</v>
      </c>
      <c r="F61" s="1">
        <f>F59/D60</f>
        <v>0.88774439413974804</v>
      </c>
      <c r="G61" s="1">
        <f>G59/D60</f>
        <v>1.17114975229229</v>
      </c>
      <c r="H61" s="1">
        <f>H59/D60</f>
        <v>0.34405610945540799</v>
      </c>
      <c r="I61" s="1">
        <f>I59/D60</f>
        <v>0.431570588510372</v>
      </c>
      <c r="J61" s="1">
        <f>J59/D60</f>
        <v>0.41667873052679399</v>
      </c>
      <c r="K61" s="12">
        <f>K59/D60</f>
        <v>0.40171271923118601</v>
      </c>
    </row>
    <row r="62" spans="2:22" ht="27" customHeight="1">
      <c r="B62" s="17"/>
      <c r="K62" s="12"/>
    </row>
    <row r="63" spans="2:22" ht="27" customHeight="1">
      <c r="B63" s="17" t="s">
        <v>158</v>
      </c>
      <c r="C63" s="2" t="s">
        <v>166</v>
      </c>
      <c r="D63" s="1">
        <v>5999171.5405409997</v>
      </c>
      <c r="E63" s="1">
        <v>6161268.4324319996</v>
      </c>
      <c r="F63" s="1">
        <v>5400715.486486</v>
      </c>
      <c r="G63" s="1">
        <v>5172407.9189189998</v>
      </c>
      <c r="H63" s="1">
        <v>1652202.1621620001</v>
      </c>
      <c r="I63" s="1">
        <v>1625434.486486</v>
      </c>
      <c r="J63" s="1">
        <v>1416210.9189190001</v>
      </c>
      <c r="K63" s="12">
        <v>1068775.5675679999</v>
      </c>
    </row>
    <row r="64" spans="2:22" ht="27" customHeight="1">
      <c r="B64" s="17"/>
      <c r="C64" s="2" t="s">
        <v>100</v>
      </c>
      <c r="D64" s="1">
        <v>717560</v>
      </c>
      <c r="E64" s="1">
        <v>853077.955556</v>
      </c>
      <c r="F64" s="1">
        <v>934436.72727300005</v>
      </c>
      <c r="G64" s="1">
        <v>886329.6</v>
      </c>
      <c r="H64" s="1">
        <v>1154752.8780489999</v>
      </c>
      <c r="I64" s="1">
        <v>846392</v>
      </c>
      <c r="J64" s="1">
        <v>1079579.3846150001</v>
      </c>
      <c r="K64" s="12">
        <v>927806.66666700004</v>
      </c>
    </row>
    <row r="65" spans="2:11" ht="27" customHeight="1">
      <c r="B65" s="17"/>
      <c r="C65" s="2" t="s">
        <v>251</v>
      </c>
      <c r="D65" s="1">
        <f t="shared" ref="D65:K65" si="37">D63/D64</f>
        <v>8.3605155534603401</v>
      </c>
      <c r="E65" s="1">
        <f t="shared" si="37"/>
        <v>7.2223978972898699</v>
      </c>
      <c r="F65" s="1">
        <f t="shared" si="37"/>
        <v>5.7796481333167398</v>
      </c>
      <c r="G65" s="1">
        <f t="shared" si="37"/>
        <v>5.8357612325245602</v>
      </c>
      <c r="H65" s="1">
        <f t="shared" si="37"/>
        <v>1.43078419077289</v>
      </c>
      <c r="I65" s="1">
        <f t="shared" si="37"/>
        <v>1.92042751642974</v>
      </c>
      <c r="J65" s="1">
        <f t="shared" si="37"/>
        <v>1.3118173050553801</v>
      </c>
      <c r="K65" s="12">
        <f t="shared" si="37"/>
        <v>1.15193779691992</v>
      </c>
    </row>
    <row r="66" spans="2:11" ht="27" customHeight="1">
      <c r="B66" s="17"/>
      <c r="C66" s="2" t="s">
        <v>3</v>
      </c>
      <c r="D66" s="1">
        <f>AVERAGE(D65:E65)</f>
        <v>7.7914567253751104</v>
      </c>
      <c r="K66" s="12"/>
    </row>
    <row r="67" spans="2:11" ht="27" customHeight="1">
      <c r="B67" s="17"/>
      <c r="C67" s="2" t="s">
        <v>4</v>
      </c>
      <c r="D67" s="1">
        <f>D65/D66</f>
        <v>1.07303625600999</v>
      </c>
      <c r="E67" s="1">
        <f>E65/D66</f>
        <v>0.92696374399001302</v>
      </c>
      <c r="F67" s="1">
        <f>F65/D66</f>
        <v>0.74179300957851202</v>
      </c>
      <c r="G67" s="1">
        <f>G65/D66</f>
        <v>0.74899488481001697</v>
      </c>
      <c r="H67" s="1">
        <f>H65/D66</f>
        <v>0.18363500449320699</v>
      </c>
      <c r="I67" s="1">
        <f>I65/D66</f>
        <v>0.24647862192127901</v>
      </c>
      <c r="J67" s="1">
        <f>J65/D66</f>
        <v>0.16836611577178801</v>
      </c>
      <c r="K67" s="12">
        <f>K65/D66</f>
        <v>0.14784626771631901</v>
      </c>
    </row>
    <row r="68" spans="2:11" ht="27" customHeight="1">
      <c r="B68" s="17"/>
      <c r="K68" s="12"/>
    </row>
    <row r="69" spans="2:11" ht="27" customHeight="1">
      <c r="B69" s="17" t="s">
        <v>159</v>
      </c>
      <c r="C69" s="2" t="s">
        <v>166</v>
      </c>
      <c r="D69" s="1">
        <v>3707241.3333330001</v>
      </c>
      <c r="E69" s="1">
        <v>3446405.3333330001</v>
      </c>
      <c r="F69" s="1">
        <v>3694569.3333330001</v>
      </c>
      <c r="G69" s="1">
        <v>2969220.5405410002</v>
      </c>
      <c r="H69" s="1">
        <v>816649.33333299996</v>
      </c>
      <c r="I69" s="1">
        <v>561868.43243199994</v>
      </c>
      <c r="J69" s="1">
        <v>2080981.72973</v>
      </c>
      <c r="K69" s="12">
        <v>821896</v>
      </c>
    </row>
    <row r="70" spans="2:11" ht="27" customHeight="1">
      <c r="B70" s="17"/>
      <c r="C70" s="2" t="s">
        <v>100</v>
      </c>
      <c r="D70" s="1">
        <v>1416672.9411760001</v>
      </c>
      <c r="E70" s="1">
        <v>2412746.8235289999</v>
      </c>
      <c r="F70" s="1">
        <v>2514162.5</v>
      </c>
      <c r="G70" s="1">
        <v>1414719.470588</v>
      </c>
      <c r="H70" s="1">
        <v>2787705.5882350001</v>
      </c>
      <c r="I70" s="1">
        <v>1738319.764706</v>
      </c>
      <c r="J70" s="1">
        <v>1648353.5882349999</v>
      </c>
      <c r="K70" s="12">
        <v>1503584.705882</v>
      </c>
    </row>
    <row r="71" spans="2:11" ht="27" customHeight="1">
      <c r="B71" s="17"/>
      <c r="C71" s="2" t="s">
        <v>251</v>
      </c>
      <c r="D71" s="1">
        <f t="shared" ref="D71:K71" si="38">D69/D70</f>
        <v>2.6168646450291999</v>
      </c>
      <c r="E71" s="1">
        <f t="shared" si="38"/>
        <v>1.4284156546073601</v>
      </c>
      <c r="F71" s="1">
        <f t="shared" si="38"/>
        <v>1.4695029988447399</v>
      </c>
      <c r="G71" s="1">
        <f t="shared" si="38"/>
        <v>2.0988051711106399</v>
      </c>
      <c r="H71" s="1">
        <f t="shared" si="38"/>
        <v>0.292946764816026</v>
      </c>
      <c r="I71" s="1">
        <f t="shared" si="38"/>
        <v>0.32322501523592101</v>
      </c>
      <c r="J71" s="1">
        <f t="shared" si="38"/>
        <v>1.26246076362672</v>
      </c>
      <c r="K71" s="12">
        <f t="shared" si="38"/>
        <v>0.54662434167144403</v>
      </c>
    </row>
    <row r="72" spans="2:11" ht="27" customHeight="1">
      <c r="B72" s="17"/>
      <c r="C72" s="2" t="s">
        <v>3</v>
      </c>
      <c r="D72" s="1">
        <f>AVERAGE(D71:E71)</f>
        <v>2.02264014981828</v>
      </c>
      <c r="K72" s="12"/>
    </row>
    <row r="73" spans="2:11" ht="27" customHeight="1">
      <c r="B73" s="17"/>
      <c r="C73" s="2" t="s">
        <v>4</v>
      </c>
      <c r="D73" s="1">
        <f>D71/D72</f>
        <v>1.2937865617194999</v>
      </c>
      <c r="E73" s="1">
        <f>E71/D72</f>
        <v>0.70621343828050398</v>
      </c>
      <c r="F73" s="1">
        <f>F71/D72</f>
        <v>0.726527157575099</v>
      </c>
      <c r="G73" s="1">
        <f>G71/D72</f>
        <v>1.03765623919767</v>
      </c>
      <c r="H73" s="1">
        <f>H71/D72</f>
        <v>0.14483385235003199</v>
      </c>
      <c r="I73" s="1">
        <f>I71/D72</f>
        <v>0.159803519803046</v>
      </c>
      <c r="J73" s="1">
        <f>J71/D72</f>
        <v>0.62416478963899902</v>
      </c>
      <c r="K73" s="12">
        <f>K71/D72</f>
        <v>0.27025288790028001</v>
      </c>
    </row>
    <row r="74" spans="2:11" ht="27" customHeight="1">
      <c r="B74" s="17"/>
      <c r="K74" s="12"/>
    </row>
    <row r="75" spans="2:11" ht="27" customHeight="1">
      <c r="B75" s="17"/>
      <c r="C75" s="2" t="s">
        <v>166</v>
      </c>
      <c r="D75" s="1" t="s">
        <v>149</v>
      </c>
      <c r="F75" s="1" t="s">
        <v>243</v>
      </c>
      <c r="H75" s="1" t="s">
        <v>244</v>
      </c>
      <c r="J75" s="1" t="s">
        <v>245</v>
      </c>
      <c r="K75" s="12"/>
    </row>
    <row r="76" spans="2:11" ht="27" customHeight="1">
      <c r="B76" s="17"/>
      <c r="D76" s="1">
        <f t="shared" ref="D76:H76" si="39">D61</f>
        <v>0.98214330231370395</v>
      </c>
      <c r="F76" s="1">
        <f t="shared" si="39"/>
        <v>0.88774439413974804</v>
      </c>
      <c r="H76" s="1">
        <f t="shared" si="39"/>
        <v>0.34405610945540799</v>
      </c>
      <c r="J76" s="1">
        <f>J61</f>
        <v>0.41667873052679399</v>
      </c>
      <c r="K76" s="12"/>
    </row>
    <row r="77" spans="2:11" ht="27" customHeight="1">
      <c r="B77" s="17"/>
      <c r="D77" s="1">
        <f t="shared" ref="D77:H77" si="40">E61</f>
        <v>1.0178566976862999</v>
      </c>
      <c r="F77" s="1">
        <f t="shared" si="40"/>
        <v>1.17114975229229</v>
      </c>
      <c r="H77" s="1">
        <f t="shared" si="40"/>
        <v>0.431570588510372</v>
      </c>
      <c r="J77" s="1">
        <f>K61</f>
        <v>0.40171271923118601</v>
      </c>
      <c r="K77" s="12"/>
    </row>
    <row r="78" spans="2:11" ht="27" customHeight="1">
      <c r="B78" s="17"/>
      <c r="D78" s="1">
        <f t="shared" ref="D78:H78" si="41">D67</f>
        <v>1.07303625600999</v>
      </c>
      <c r="F78" s="1">
        <f t="shared" si="41"/>
        <v>0.74179300957851202</v>
      </c>
      <c r="H78" s="1">
        <f t="shared" si="41"/>
        <v>0.18363500449320699</v>
      </c>
      <c r="J78" s="1">
        <f>J67</f>
        <v>0.16836611577178801</v>
      </c>
      <c r="K78" s="12"/>
    </row>
    <row r="79" spans="2:11" ht="27" customHeight="1">
      <c r="B79" s="17"/>
      <c r="D79" s="1">
        <f t="shared" ref="D79:H79" si="42">E67</f>
        <v>0.92696374399001302</v>
      </c>
      <c r="F79" s="1">
        <f t="shared" si="42"/>
        <v>0.74899488481001697</v>
      </c>
      <c r="H79" s="1">
        <f t="shared" si="42"/>
        <v>0.24647862192127901</v>
      </c>
      <c r="J79" s="1">
        <f>K67</f>
        <v>0.14784626771631901</v>
      </c>
      <c r="K79" s="12"/>
    </row>
    <row r="80" spans="2:11" ht="27" customHeight="1">
      <c r="B80" s="17"/>
      <c r="D80" s="1">
        <f t="shared" ref="D80:H80" si="43">D73</f>
        <v>1.2937865617194999</v>
      </c>
      <c r="F80" s="1">
        <f t="shared" si="43"/>
        <v>0.726527157575099</v>
      </c>
      <c r="H80" s="1">
        <f t="shared" si="43"/>
        <v>0.14483385235003199</v>
      </c>
      <c r="J80" s="1">
        <f>J73</f>
        <v>0.62416478963899902</v>
      </c>
      <c r="K80" s="12"/>
    </row>
    <row r="81" spans="2:11" ht="27" customHeight="1">
      <c r="B81" s="18"/>
      <c r="C81" s="28"/>
      <c r="D81" s="14">
        <f t="shared" ref="D81:H81" si="44">E73</f>
        <v>0.70621343828050398</v>
      </c>
      <c r="E81" s="14"/>
      <c r="F81" s="14">
        <f t="shared" si="44"/>
        <v>1.03765623919767</v>
      </c>
      <c r="G81" s="14"/>
      <c r="H81" s="14">
        <f t="shared" si="44"/>
        <v>0.159803519803046</v>
      </c>
      <c r="I81" s="14"/>
      <c r="J81" s="14">
        <f>K73</f>
        <v>0.27025288790028001</v>
      </c>
      <c r="K81" s="15"/>
    </row>
    <row r="82" spans="2:11" ht="20" customHeight="1"/>
    <row r="83" spans="2:11" ht="20" customHeight="1"/>
    <row r="84" spans="2:11" ht="20" customHeight="1"/>
    <row r="85" spans="2:11" ht="20" customHeight="1"/>
    <row r="86" spans="2:11" ht="20" customHeight="1"/>
    <row r="87" spans="2:11" ht="20" customHeight="1"/>
    <row r="88" spans="2:11" ht="20" customHeight="1"/>
    <row r="89" spans="2:11" ht="20" customHeight="1"/>
    <row r="90" spans="2:11" ht="20" customHeight="1"/>
    <row r="91" spans="2:11" ht="20" customHeight="1"/>
    <row r="92" spans="2:11" ht="20" customHeight="1"/>
    <row r="93" spans="2:11" ht="20" customHeight="1"/>
    <row r="94" spans="2:11" ht="20" customHeight="1"/>
    <row r="95" spans="2:11" ht="20" customHeight="1"/>
    <row r="96" spans="2:11" ht="20" customHeight="1"/>
    <row r="97" ht="20" customHeight="1"/>
    <row r="98" ht="20" customHeight="1"/>
    <row r="99" ht="20" customHeight="1"/>
    <row r="100" ht="24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</sheetData>
  <mergeCells count="20">
    <mergeCell ref="S2:T2"/>
    <mergeCell ref="U2:V2"/>
    <mergeCell ref="D29:E29"/>
    <mergeCell ref="F29:G29"/>
    <mergeCell ref="H29:I29"/>
    <mergeCell ref="J29:K29"/>
    <mergeCell ref="O29:P29"/>
    <mergeCell ref="Q29:R29"/>
    <mergeCell ref="S29:T29"/>
    <mergeCell ref="U29:V29"/>
    <mergeCell ref="D2:E2"/>
    <mergeCell ref="F2:G2"/>
    <mergeCell ref="H2:I2"/>
    <mergeCell ref="J2:K2"/>
    <mergeCell ref="O2:P2"/>
    <mergeCell ref="D56:E56"/>
    <mergeCell ref="F56:G56"/>
    <mergeCell ref="H56:I56"/>
    <mergeCell ref="J56:K56"/>
    <mergeCell ref="Q2:R2"/>
  </mergeCells>
  <phoneticPr fontId="16" type="noConversion"/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2D09D-D20E-4946-903C-06066B43DB8E}">
  <dimension ref="A1:F33"/>
  <sheetViews>
    <sheetView zoomScale="80" zoomScaleNormal="80" workbookViewId="0">
      <selection activeCell="S23" sqref="S23"/>
    </sheetView>
  </sheetViews>
  <sheetFormatPr defaultRowHeight="13.5"/>
  <cols>
    <col min="1" max="1" width="17.265625" style="117" customWidth="1"/>
    <col min="2" max="16384" width="9.06640625" style="117"/>
  </cols>
  <sheetData>
    <row r="1" spans="1:6" ht="13.9" thickBot="1">
      <c r="A1" s="156" t="s">
        <v>286</v>
      </c>
      <c r="B1" s="157" t="s">
        <v>175</v>
      </c>
      <c r="C1" s="157" t="s">
        <v>176</v>
      </c>
      <c r="D1" s="157" t="s">
        <v>177</v>
      </c>
      <c r="E1" s="157" t="s">
        <v>3</v>
      </c>
      <c r="F1" s="158" t="s">
        <v>4</v>
      </c>
    </row>
    <row r="2" spans="1:6">
      <c r="A2" s="310" t="s">
        <v>352</v>
      </c>
      <c r="B2" s="164">
        <v>13.44</v>
      </c>
      <c r="C2" s="164">
        <v>22</v>
      </c>
      <c r="D2" s="164">
        <f>B2/C2</f>
        <v>0.61090909090909085</v>
      </c>
      <c r="E2" s="164">
        <f>AVERAGE(D2:D9)</f>
        <v>0.60911366224355357</v>
      </c>
      <c r="F2" s="165">
        <f>D2/$E$2</f>
        <v>1.0029476085939759</v>
      </c>
    </row>
    <row r="3" spans="1:6">
      <c r="A3" s="306"/>
      <c r="B3" s="117">
        <v>15.28</v>
      </c>
      <c r="C3" s="117">
        <v>23</v>
      </c>
      <c r="D3" s="117">
        <f>B3/C3</f>
        <v>0.66434782608695653</v>
      </c>
      <c r="F3" s="120">
        <f t="shared" ref="F3:F33" si="0">D3/$E$2</f>
        <v>1.0906795681448984</v>
      </c>
    </row>
    <row r="4" spans="1:6">
      <c r="A4" s="306"/>
      <c r="B4" s="117">
        <v>11.19</v>
      </c>
      <c r="C4" s="117">
        <v>18</v>
      </c>
      <c r="D4" s="117">
        <f>B4/C4</f>
        <v>0.62166666666666659</v>
      </c>
      <c r="F4" s="120">
        <f t="shared" si="0"/>
        <v>1.0206086403921337</v>
      </c>
    </row>
    <row r="5" spans="1:6">
      <c r="A5" s="306"/>
      <c r="B5" s="117">
        <v>18.850000000000001</v>
      </c>
      <c r="C5" s="117">
        <v>35</v>
      </c>
      <c r="D5" s="117">
        <f t="shared" ref="D5:D32" si="1">B5/C5</f>
        <v>0.53857142857142859</v>
      </c>
      <c r="F5" s="120">
        <f t="shared" si="0"/>
        <v>0.88418871871582039</v>
      </c>
    </row>
    <row r="6" spans="1:6">
      <c r="A6" s="306"/>
      <c r="B6" s="117">
        <v>14.74</v>
      </c>
      <c r="C6" s="117">
        <v>25</v>
      </c>
      <c r="D6" s="117">
        <f t="shared" si="1"/>
        <v>0.58960000000000001</v>
      </c>
      <c r="F6" s="120">
        <f t="shared" si="0"/>
        <v>0.96796384081801956</v>
      </c>
    </row>
    <row r="7" spans="1:6">
      <c r="A7" s="306"/>
      <c r="B7" s="117">
        <v>12.24</v>
      </c>
      <c r="C7" s="117">
        <v>18</v>
      </c>
      <c r="D7" s="117">
        <f t="shared" si="1"/>
        <v>0.68</v>
      </c>
      <c r="F7" s="120">
        <f t="shared" si="0"/>
        <v>1.1163762071849614</v>
      </c>
    </row>
    <row r="8" spans="1:6">
      <c r="A8" s="306"/>
      <c r="B8" s="117">
        <v>15.24</v>
      </c>
      <c r="C8" s="117">
        <v>25</v>
      </c>
      <c r="D8" s="117">
        <f t="shared" si="1"/>
        <v>0.60960000000000003</v>
      </c>
      <c r="F8" s="120">
        <f t="shared" si="0"/>
        <v>1.000798435146989</v>
      </c>
    </row>
    <row r="9" spans="1:6" ht="13.9" thickBot="1">
      <c r="A9" s="306"/>
      <c r="B9" s="117">
        <v>15.63</v>
      </c>
      <c r="C9" s="117">
        <v>28</v>
      </c>
      <c r="D9" s="117">
        <f t="shared" si="1"/>
        <v>0.55821428571428577</v>
      </c>
      <c r="F9" s="120">
        <f t="shared" si="0"/>
        <v>0.91643698100320115</v>
      </c>
    </row>
    <row r="10" spans="1:6">
      <c r="A10" s="310" t="s">
        <v>353</v>
      </c>
      <c r="B10" s="164">
        <v>4.3600000000000003</v>
      </c>
      <c r="C10" s="164">
        <v>39</v>
      </c>
      <c r="D10" s="164">
        <f t="shared" si="1"/>
        <v>0.1117948717948718</v>
      </c>
      <c r="E10" s="164"/>
      <c r="F10" s="165">
        <f t="shared" si="0"/>
        <v>0.18353696317218823</v>
      </c>
    </row>
    <row r="11" spans="1:6" ht="17.649999999999999" customHeight="1">
      <c r="A11" s="306"/>
      <c r="B11" s="117">
        <v>3.84</v>
      </c>
      <c r="C11" s="117">
        <v>32</v>
      </c>
      <c r="D11" s="117">
        <f t="shared" si="1"/>
        <v>0.12</v>
      </c>
      <c r="F11" s="120">
        <f t="shared" si="0"/>
        <v>0.19700756597381672</v>
      </c>
    </row>
    <row r="12" spans="1:6">
      <c r="A12" s="306"/>
      <c r="B12" s="117">
        <v>2.14</v>
      </c>
      <c r="C12" s="117">
        <v>19</v>
      </c>
      <c r="D12" s="117">
        <f t="shared" si="1"/>
        <v>0.11263157894736843</v>
      </c>
      <c r="F12" s="120">
        <f t="shared" si="0"/>
        <v>0.18491061016840696</v>
      </c>
    </row>
    <row r="13" spans="1:6">
      <c r="A13" s="306"/>
      <c r="B13" s="117">
        <v>3.26</v>
      </c>
      <c r="C13" s="117">
        <v>25</v>
      </c>
      <c r="D13" s="117">
        <f t="shared" si="1"/>
        <v>0.13039999999999999</v>
      </c>
      <c r="F13" s="120">
        <f t="shared" si="0"/>
        <v>0.21408155502488083</v>
      </c>
    </row>
    <row r="14" spans="1:6">
      <c r="A14" s="306"/>
      <c r="B14" s="117">
        <v>1.79</v>
      </c>
      <c r="C14" s="117">
        <v>20</v>
      </c>
      <c r="D14" s="117">
        <f t="shared" si="1"/>
        <v>8.9499999999999996E-2</v>
      </c>
      <c r="F14" s="120">
        <f t="shared" si="0"/>
        <v>0.14693480962213831</v>
      </c>
    </row>
    <row r="15" spans="1:6">
      <c r="A15" s="306"/>
      <c r="B15" s="117">
        <v>2.0699999999999998</v>
      </c>
      <c r="C15" s="117">
        <v>23</v>
      </c>
      <c r="D15" s="117">
        <f t="shared" si="1"/>
        <v>0.09</v>
      </c>
      <c r="F15" s="120">
        <f t="shared" si="0"/>
        <v>0.14775567448036253</v>
      </c>
    </row>
    <row r="16" spans="1:6">
      <c r="A16" s="306"/>
      <c r="B16" s="117">
        <v>1.33</v>
      </c>
      <c r="C16" s="117">
        <v>16</v>
      </c>
      <c r="D16" s="117">
        <f t="shared" si="1"/>
        <v>8.3125000000000004E-2</v>
      </c>
      <c r="F16" s="120">
        <f t="shared" si="0"/>
        <v>0.1364687826797793</v>
      </c>
    </row>
    <row r="17" spans="1:6" ht="13.9" thickBot="1">
      <c r="A17" s="307"/>
      <c r="B17" s="127">
        <v>1.46</v>
      </c>
      <c r="C17" s="127">
        <v>18</v>
      </c>
      <c r="D17" s="127">
        <f t="shared" si="1"/>
        <v>8.1111111111111106E-2</v>
      </c>
      <c r="E17" s="127"/>
      <c r="F17" s="128">
        <f t="shared" si="0"/>
        <v>0.133162521445265</v>
      </c>
    </row>
    <row r="18" spans="1:6">
      <c r="A18" s="306" t="s">
        <v>354</v>
      </c>
      <c r="B18" s="117">
        <v>5.0999999999999996</v>
      </c>
      <c r="C18" s="117">
        <v>56</v>
      </c>
      <c r="D18" s="117">
        <f t="shared" si="1"/>
        <v>9.1071428571428567E-2</v>
      </c>
      <c r="F18" s="120">
        <f t="shared" si="0"/>
        <v>0.14951467060512877</v>
      </c>
    </row>
    <row r="19" spans="1:6">
      <c r="A19" s="306"/>
      <c r="B19" s="117">
        <v>3.31</v>
      </c>
      <c r="C19" s="117">
        <v>40</v>
      </c>
      <c r="D19" s="117">
        <f t="shared" si="1"/>
        <v>8.2750000000000004E-2</v>
      </c>
      <c r="F19" s="120">
        <f t="shared" si="0"/>
        <v>0.13585313403611113</v>
      </c>
    </row>
    <row r="20" spans="1:6">
      <c r="A20" s="306"/>
      <c r="B20" s="117">
        <v>3.19</v>
      </c>
      <c r="C20" s="117">
        <v>23</v>
      </c>
      <c r="D20" s="117">
        <f t="shared" si="1"/>
        <v>0.13869565217391305</v>
      </c>
      <c r="F20" s="120">
        <f t="shared" si="0"/>
        <v>0.22770077371611427</v>
      </c>
    </row>
    <row r="21" spans="1:6">
      <c r="A21" s="306"/>
      <c r="B21" s="117">
        <v>3.37</v>
      </c>
      <c r="C21" s="117">
        <v>32</v>
      </c>
      <c r="D21" s="117">
        <f t="shared" si="1"/>
        <v>0.1053125</v>
      </c>
      <c r="F21" s="120">
        <f t="shared" si="0"/>
        <v>0.17289466076347978</v>
      </c>
    </row>
    <row r="22" spans="1:6">
      <c r="A22" s="306"/>
      <c r="B22" s="117">
        <v>3.04</v>
      </c>
      <c r="C22" s="117">
        <v>30</v>
      </c>
      <c r="D22" s="117">
        <f t="shared" si="1"/>
        <v>0.10133333333333333</v>
      </c>
      <c r="F22" s="120">
        <f t="shared" si="0"/>
        <v>0.16636194460011189</v>
      </c>
    </row>
    <row r="23" spans="1:6">
      <c r="A23" s="306"/>
      <c r="B23" s="117">
        <v>5.08</v>
      </c>
      <c r="C23" s="117">
        <v>48</v>
      </c>
      <c r="D23" s="117">
        <f t="shared" si="1"/>
        <v>0.10583333333333333</v>
      </c>
      <c r="F23" s="120">
        <f t="shared" si="0"/>
        <v>0.17374972832413005</v>
      </c>
    </row>
    <row r="24" spans="1:6">
      <c r="A24" s="306"/>
      <c r="B24" s="117">
        <v>2.38</v>
      </c>
      <c r="C24" s="117">
        <v>21</v>
      </c>
      <c r="D24" s="117">
        <f t="shared" si="1"/>
        <v>0.11333333333333333</v>
      </c>
      <c r="F24" s="120">
        <f t="shared" si="0"/>
        <v>0.18606270119749357</v>
      </c>
    </row>
    <row r="25" spans="1:6" ht="13.9" thickBot="1">
      <c r="A25" s="306"/>
      <c r="B25" s="117">
        <v>2.29</v>
      </c>
      <c r="C25" s="117">
        <v>22</v>
      </c>
      <c r="D25" s="117">
        <f t="shared" si="1"/>
        <v>0.1040909090909091</v>
      </c>
      <c r="F25" s="120">
        <f t="shared" si="0"/>
        <v>0.17088913866668196</v>
      </c>
    </row>
    <row r="26" spans="1:6">
      <c r="A26" s="310" t="s">
        <v>355</v>
      </c>
      <c r="B26" s="164">
        <v>2.4900000000000002</v>
      </c>
      <c r="C26" s="164">
        <v>24</v>
      </c>
      <c r="D26" s="164">
        <f>B26/C26</f>
        <v>0.10375000000000001</v>
      </c>
      <c r="E26" s="164"/>
      <c r="F26" s="165">
        <f t="shared" si="0"/>
        <v>0.17032945808152905</v>
      </c>
    </row>
    <row r="27" spans="1:6">
      <c r="A27" s="306"/>
      <c r="B27" s="117">
        <v>1.94</v>
      </c>
      <c r="C27" s="117">
        <v>20</v>
      </c>
      <c r="D27" s="117">
        <f>B27/C27</f>
        <v>9.7000000000000003E-2</v>
      </c>
      <c r="F27" s="120">
        <f t="shared" si="0"/>
        <v>0.15924778249550187</v>
      </c>
    </row>
    <row r="28" spans="1:6">
      <c r="A28" s="306"/>
      <c r="B28" s="117">
        <v>5.17</v>
      </c>
      <c r="C28" s="117">
        <v>43</v>
      </c>
      <c r="D28" s="117">
        <f t="shared" si="1"/>
        <v>0.12023255813953489</v>
      </c>
      <c r="F28" s="120">
        <f t="shared" si="0"/>
        <v>0.19738936358229311</v>
      </c>
    </row>
    <row r="29" spans="1:6">
      <c r="A29" s="306"/>
      <c r="B29" s="117">
        <v>2.95</v>
      </c>
      <c r="C29" s="117">
        <v>32</v>
      </c>
      <c r="D29" s="117">
        <f t="shared" si="1"/>
        <v>9.2187500000000006E-2</v>
      </c>
      <c r="F29" s="120">
        <f t="shared" si="0"/>
        <v>0.15134695823509359</v>
      </c>
    </row>
    <row r="30" spans="1:6">
      <c r="A30" s="306"/>
      <c r="B30" s="117">
        <v>2.58</v>
      </c>
      <c r="C30" s="117">
        <v>23</v>
      </c>
      <c r="D30" s="117">
        <f t="shared" si="1"/>
        <v>0.11217391304347826</v>
      </c>
      <c r="F30" s="120">
        <f t="shared" si="0"/>
        <v>0.1841592464537852</v>
      </c>
    </row>
    <row r="31" spans="1:6">
      <c r="A31" s="306"/>
      <c r="B31" s="117">
        <v>2.71</v>
      </c>
      <c r="C31" s="117">
        <v>25</v>
      </c>
      <c r="D31" s="117">
        <f>B31/C31</f>
        <v>0.1084</v>
      </c>
      <c r="F31" s="120">
        <f t="shared" si="0"/>
        <v>0.17796350126301444</v>
      </c>
    </row>
    <row r="32" spans="1:6">
      <c r="A32" s="306"/>
      <c r="B32" s="117">
        <v>3.47</v>
      </c>
      <c r="C32" s="117">
        <v>26</v>
      </c>
      <c r="D32" s="117">
        <f t="shared" si="1"/>
        <v>0.13346153846153846</v>
      </c>
      <c r="F32" s="120">
        <f t="shared" si="0"/>
        <v>0.21910777369523848</v>
      </c>
    </row>
    <row r="33" spans="1:6" ht="13.9" thickBot="1">
      <c r="A33" s="307"/>
      <c r="B33" s="127">
        <v>3.12</v>
      </c>
      <c r="C33" s="127">
        <v>30</v>
      </c>
      <c r="D33" s="127">
        <f>B33/C33</f>
        <v>0.10400000000000001</v>
      </c>
      <c r="E33" s="127"/>
      <c r="F33" s="128">
        <f t="shared" si="0"/>
        <v>0.17073989051064117</v>
      </c>
    </row>
  </sheetData>
  <mergeCells count="4">
    <mergeCell ref="A26:A33"/>
    <mergeCell ref="A2:A9"/>
    <mergeCell ref="A10:A17"/>
    <mergeCell ref="A18:A25"/>
  </mergeCells>
  <phoneticPr fontId="16" type="noConversion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1968C-1354-4F23-911D-D50CEAA1B7EE}">
  <dimension ref="A1:F49"/>
  <sheetViews>
    <sheetView topLeftCell="A37" zoomScale="90" zoomScaleNormal="90" workbookViewId="0">
      <selection activeCell="K23" sqref="K23"/>
    </sheetView>
  </sheetViews>
  <sheetFormatPr defaultRowHeight="13.5"/>
  <cols>
    <col min="1" max="1" width="26" style="117" customWidth="1"/>
    <col min="2" max="3" width="9.06640625" style="117"/>
    <col min="4" max="7" width="8.9296875" style="117" customWidth="1"/>
    <col min="8" max="16384" width="9.06640625" style="117"/>
  </cols>
  <sheetData>
    <row r="1" spans="1:6" ht="13.9" thickBot="1">
      <c r="A1" s="156" t="s">
        <v>286</v>
      </c>
      <c r="B1" s="157" t="s">
        <v>175</v>
      </c>
      <c r="C1" s="157" t="s">
        <v>176</v>
      </c>
      <c r="D1" s="157" t="s">
        <v>177</v>
      </c>
      <c r="E1" s="157" t="s">
        <v>3</v>
      </c>
      <c r="F1" s="158" t="s">
        <v>4</v>
      </c>
    </row>
    <row r="2" spans="1:6">
      <c r="A2" s="310" t="s">
        <v>356</v>
      </c>
      <c r="B2" s="164">
        <v>4.58</v>
      </c>
      <c r="C2" s="164">
        <v>30</v>
      </c>
      <c r="D2" s="164">
        <f>B2/C2</f>
        <v>0.15266666666666667</v>
      </c>
      <c r="E2" s="164">
        <f>AVERAGE(D2:D9)</f>
        <v>0.14174359821235918</v>
      </c>
      <c r="F2" s="165">
        <f>D2/$E$2</f>
        <v>1.077062164302776</v>
      </c>
    </row>
    <row r="3" spans="1:6">
      <c r="A3" s="306"/>
      <c r="B3" s="117">
        <v>2.8</v>
      </c>
      <c r="C3" s="117">
        <v>23</v>
      </c>
      <c r="D3" s="117">
        <f t="shared" ref="D3:D25" si="0">B3/C3</f>
        <v>0.1217391304347826</v>
      </c>
      <c r="F3" s="120">
        <f t="shared" ref="F3:F49" si="1">D3/$E$2</f>
        <v>0.85886863301151672</v>
      </c>
    </row>
    <row r="4" spans="1:6">
      <c r="A4" s="306"/>
      <c r="B4" s="117">
        <v>5.27</v>
      </c>
      <c r="C4" s="117">
        <v>32</v>
      </c>
      <c r="D4" s="117">
        <f t="shared" si="0"/>
        <v>0.16468749999999999</v>
      </c>
      <c r="F4" s="120">
        <f t="shared" si="1"/>
        <v>1.1618690514210486</v>
      </c>
    </row>
    <row r="5" spans="1:6">
      <c r="A5" s="306"/>
      <c r="B5" s="117">
        <v>3.03</v>
      </c>
      <c r="C5" s="117">
        <v>31</v>
      </c>
      <c r="D5" s="117">
        <f t="shared" si="0"/>
        <v>9.7741935483870959E-2</v>
      </c>
      <c r="F5" s="120">
        <f t="shared" si="1"/>
        <v>0.68956860638908524</v>
      </c>
    </row>
    <row r="6" spans="1:6">
      <c r="A6" s="306"/>
      <c r="B6" s="117">
        <v>3.3</v>
      </c>
      <c r="C6" s="117">
        <v>22</v>
      </c>
      <c r="D6" s="117">
        <f t="shared" si="0"/>
        <v>0.15</v>
      </c>
      <c r="F6" s="120">
        <f t="shared" si="1"/>
        <v>1.0582488513891903</v>
      </c>
    </row>
    <row r="7" spans="1:6">
      <c r="A7" s="306"/>
      <c r="B7" s="117">
        <v>3.58</v>
      </c>
      <c r="C7" s="117">
        <v>20</v>
      </c>
      <c r="D7" s="117">
        <f t="shared" si="0"/>
        <v>0.17899999999999999</v>
      </c>
      <c r="F7" s="120">
        <f t="shared" si="1"/>
        <v>1.2628436293244338</v>
      </c>
    </row>
    <row r="8" spans="1:6">
      <c r="A8" s="306"/>
      <c r="B8" s="117">
        <v>3.49</v>
      </c>
      <c r="C8" s="117">
        <v>21</v>
      </c>
      <c r="D8" s="117">
        <f t="shared" si="0"/>
        <v>0.16619047619047619</v>
      </c>
      <c r="F8" s="120">
        <f t="shared" si="1"/>
        <v>1.1724725369359601</v>
      </c>
    </row>
    <row r="9" spans="1:6" ht="13.9" thickBot="1">
      <c r="A9" s="306"/>
      <c r="B9" s="117">
        <v>2.65</v>
      </c>
      <c r="C9" s="117">
        <v>26</v>
      </c>
      <c r="D9" s="117">
        <f t="shared" si="0"/>
        <v>0.10192307692307692</v>
      </c>
      <c r="F9" s="120">
        <f t="shared" si="1"/>
        <v>0.71906652722598829</v>
      </c>
    </row>
    <row r="10" spans="1:6">
      <c r="A10" s="310" t="s">
        <v>357</v>
      </c>
      <c r="B10" s="164">
        <v>2.91</v>
      </c>
      <c r="C10" s="164">
        <v>23</v>
      </c>
      <c r="D10" s="164">
        <f t="shared" si="0"/>
        <v>0.1265217391304348</v>
      </c>
      <c r="E10" s="164"/>
      <c r="F10" s="165">
        <f t="shared" si="1"/>
        <v>0.89260990073696933</v>
      </c>
    </row>
    <row r="11" spans="1:6">
      <c r="A11" s="306"/>
      <c r="B11" s="117">
        <v>2.62</v>
      </c>
      <c r="C11" s="117">
        <v>19</v>
      </c>
      <c r="D11" s="117">
        <f t="shared" si="0"/>
        <v>0.13789473684210526</v>
      </c>
      <c r="F11" s="120">
        <f t="shared" si="1"/>
        <v>0.97284631250515041</v>
      </c>
    </row>
    <row r="12" spans="1:6">
      <c r="A12" s="306"/>
      <c r="B12" s="117">
        <v>2.63</v>
      </c>
      <c r="C12" s="117">
        <v>22</v>
      </c>
      <c r="D12" s="117">
        <f t="shared" si="0"/>
        <v>0.11954545454545454</v>
      </c>
      <c r="F12" s="120">
        <f t="shared" si="1"/>
        <v>0.84339226641017284</v>
      </c>
    </row>
    <row r="13" spans="1:6">
      <c r="A13" s="306"/>
      <c r="B13" s="117">
        <v>2.78</v>
      </c>
      <c r="C13" s="117">
        <v>21</v>
      </c>
      <c r="D13" s="117">
        <f t="shared" si="0"/>
        <v>0.13238095238095238</v>
      </c>
      <c r="F13" s="120">
        <f t="shared" si="1"/>
        <v>0.93394660535299967</v>
      </c>
    </row>
    <row r="14" spans="1:6">
      <c r="A14" s="306"/>
      <c r="B14" s="117">
        <v>2.29</v>
      </c>
      <c r="C14" s="117">
        <v>18</v>
      </c>
      <c r="D14" s="117">
        <f t="shared" si="0"/>
        <v>0.12722222222222224</v>
      </c>
      <c r="F14" s="120">
        <f t="shared" si="1"/>
        <v>0.89755180358564668</v>
      </c>
    </row>
    <row r="15" spans="1:6">
      <c r="A15" s="306"/>
      <c r="B15" s="117">
        <v>2.44</v>
      </c>
      <c r="C15" s="117">
        <v>21</v>
      </c>
      <c r="D15" s="117">
        <f t="shared" si="0"/>
        <v>0.11619047619047619</v>
      </c>
      <c r="F15" s="120">
        <f t="shared" si="1"/>
        <v>0.81972291980623002</v>
      </c>
    </row>
    <row r="16" spans="1:6">
      <c r="A16" s="306"/>
      <c r="B16" s="117">
        <v>3.27</v>
      </c>
      <c r="C16" s="117">
        <v>20</v>
      </c>
      <c r="D16" s="117">
        <f t="shared" si="0"/>
        <v>0.16350000000000001</v>
      </c>
      <c r="F16" s="120">
        <f t="shared" si="1"/>
        <v>1.1534912480142174</v>
      </c>
    </row>
    <row r="17" spans="1:6" ht="13.9" thickBot="1">
      <c r="A17" s="306"/>
      <c r="B17" s="117">
        <v>3.82</v>
      </c>
      <c r="C17" s="117">
        <v>22</v>
      </c>
      <c r="D17" s="117">
        <f t="shared" si="0"/>
        <v>0.17363636363636362</v>
      </c>
      <c r="F17" s="120">
        <f t="shared" si="1"/>
        <v>1.2250032158505171</v>
      </c>
    </row>
    <row r="18" spans="1:6">
      <c r="A18" s="310" t="s">
        <v>358</v>
      </c>
      <c r="B18" s="164">
        <v>16.940000000000001</v>
      </c>
      <c r="C18" s="164">
        <v>36</v>
      </c>
      <c r="D18" s="164">
        <f t="shared" si="0"/>
        <v>0.47055555555555562</v>
      </c>
      <c r="E18" s="164"/>
      <c r="F18" s="165">
        <f t="shared" si="1"/>
        <v>3.3197658412097937</v>
      </c>
    </row>
    <row r="19" spans="1:6">
      <c r="A19" s="306"/>
      <c r="B19" s="117">
        <v>16.64</v>
      </c>
      <c r="C19" s="117">
        <v>34</v>
      </c>
      <c r="D19" s="117">
        <f t="shared" si="0"/>
        <v>0.48941176470588238</v>
      </c>
      <c r="F19" s="120">
        <f t="shared" si="1"/>
        <v>3.4527962523757116</v>
      </c>
    </row>
    <row r="20" spans="1:6">
      <c r="A20" s="306"/>
      <c r="B20" s="117">
        <v>16.32</v>
      </c>
      <c r="C20" s="117">
        <v>35</v>
      </c>
      <c r="D20" s="117">
        <f t="shared" si="0"/>
        <v>0.4662857142857143</v>
      </c>
      <c r="F20" s="120">
        <f t="shared" si="1"/>
        <v>3.2896421437469692</v>
      </c>
    </row>
    <row r="21" spans="1:6">
      <c r="A21" s="306"/>
      <c r="B21" s="117">
        <v>15.5</v>
      </c>
      <c r="C21" s="117">
        <v>33</v>
      </c>
      <c r="D21" s="117">
        <f t="shared" si="0"/>
        <v>0.46969696969696972</v>
      </c>
      <c r="F21" s="120">
        <f t="shared" si="1"/>
        <v>3.3137085245520104</v>
      </c>
    </row>
    <row r="22" spans="1:6">
      <c r="A22" s="306"/>
      <c r="B22" s="117">
        <v>16.440000000000001</v>
      </c>
      <c r="C22" s="117">
        <v>36</v>
      </c>
      <c r="D22" s="117">
        <f t="shared" si="0"/>
        <v>0.45666666666666672</v>
      </c>
      <c r="F22" s="120">
        <f t="shared" si="1"/>
        <v>3.2217798364515353</v>
      </c>
    </row>
    <row r="23" spans="1:6">
      <c r="A23" s="306"/>
      <c r="B23" s="117">
        <v>8.1999999999999993</v>
      </c>
      <c r="C23" s="117">
        <v>18</v>
      </c>
      <c r="D23" s="117">
        <f t="shared" si="0"/>
        <v>0.45555555555555549</v>
      </c>
      <c r="F23" s="120">
        <f t="shared" si="1"/>
        <v>3.213940956070874</v>
      </c>
    </row>
    <row r="24" spans="1:6">
      <c r="A24" s="306"/>
      <c r="B24" s="117">
        <v>7.66</v>
      </c>
      <c r="C24" s="117">
        <v>16</v>
      </c>
      <c r="D24" s="117">
        <f t="shared" si="0"/>
        <v>0.47875000000000001</v>
      </c>
      <c r="F24" s="120">
        <f t="shared" si="1"/>
        <v>3.3775775840171658</v>
      </c>
    </row>
    <row r="25" spans="1:6" ht="13.9" thickBot="1">
      <c r="A25" s="306"/>
      <c r="B25" s="117">
        <v>10.57</v>
      </c>
      <c r="C25" s="117">
        <v>22</v>
      </c>
      <c r="D25" s="117">
        <f t="shared" si="0"/>
        <v>0.48045454545454547</v>
      </c>
      <c r="F25" s="120">
        <f t="shared" si="1"/>
        <v>3.3896031391465886</v>
      </c>
    </row>
    <row r="26" spans="1:6">
      <c r="A26" s="310" t="s">
        <v>359</v>
      </c>
      <c r="B26" s="169">
        <v>2.63</v>
      </c>
      <c r="C26" s="169">
        <v>15</v>
      </c>
      <c r="D26" s="169">
        <f>B26/C26</f>
        <v>0.17533333333333331</v>
      </c>
      <c r="E26" s="169"/>
      <c r="F26" s="170">
        <f>D26/$E$2</f>
        <v>1.2369753240682535</v>
      </c>
    </row>
    <row r="27" spans="1:6">
      <c r="A27" s="306"/>
      <c r="B27" s="117">
        <v>2.56</v>
      </c>
      <c r="C27" s="117">
        <v>19</v>
      </c>
      <c r="D27" s="117">
        <f t="shared" ref="D27:D46" si="2">B27/C27</f>
        <v>0.13473684210526315</v>
      </c>
      <c r="F27" s="120">
        <f t="shared" si="1"/>
        <v>0.95056738931800955</v>
      </c>
    </row>
    <row r="28" spans="1:6">
      <c r="A28" s="306"/>
      <c r="B28" s="117">
        <v>2.46</v>
      </c>
      <c r="C28" s="117">
        <v>18</v>
      </c>
      <c r="D28" s="117">
        <f t="shared" si="2"/>
        <v>0.13666666666666666</v>
      </c>
      <c r="F28" s="120">
        <f t="shared" si="1"/>
        <v>0.96418228682126228</v>
      </c>
    </row>
    <row r="29" spans="1:6">
      <c r="A29" s="306"/>
      <c r="B29" s="117">
        <v>2.6</v>
      </c>
      <c r="C29" s="117">
        <v>20</v>
      </c>
      <c r="D29" s="117">
        <f t="shared" si="2"/>
        <v>0.13</v>
      </c>
      <c r="F29" s="120">
        <f t="shared" si="1"/>
        <v>0.91714900453729831</v>
      </c>
    </row>
    <row r="30" spans="1:6">
      <c r="A30" s="306"/>
      <c r="B30" s="117">
        <v>2.78</v>
      </c>
      <c r="C30" s="117">
        <v>19</v>
      </c>
      <c r="D30" s="117">
        <f t="shared" si="2"/>
        <v>0.1463157894736842</v>
      </c>
      <c r="F30" s="120">
        <f t="shared" si="1"/>
        <v>1.0322567743375259</v>
      </c>
    </row>
    <row r="31" spans="1:6">
      <c r="A31" s="306"/>
      <c r="B31" s="117">
        <v>3</v>
      </c>
      <c r="C31" s="117">
        <v>18</v>
      </c>
      <c r="D31" s="117">
        <f t="shared" si="2"/>
        <v>0.16666666666666666</v>
      </c>
      <c r="F31" s="120">
        <f t="shared" si="1"/>
        <v>1.1758320570991003</v>
      </c>
    </row>
    <row r="32" spans="1:6">
      <c r="A32" s="306"/>
      <c r="B32" s="117">
        <v>2.74</v>
      </c>
      <c r="C32" s="117">
        <v>16</v>
      </c>
      <c r="D32" s="117">
        <f t="shared" si="2"/>
        <v>0.17125000000000001</v>
      </c>
      <c r="F32" s="120">
        <f t="shared" si="1"/>
        <v>1.2081674386693257</v>
      </c>
    </row>
    <row r="33" spans="1:6" ht="13.9" thickBot="1">
      <c r="A33" s="307"/>
      <c r="B33" s="127">
        <v>2.88</v>
      </c>
      <c r="C33" s="127">
        <v>17</v>
      </c>
      <c r="D33" s="127">
        <f t="shared" si="2"/>
        <v>0.16941176470588235</v>
      </c>
      <c r="E33" s="127"/>
      <c r="F33" s="128">
        <f t="shared" si="1"/>
        <v>1.1951987027454385</v>
      </c>
    </row>
    <row r="34" spans="1:6">
      <c r="A34" s="310" t="s">
        <v>360</v>
      </c>
      <c r="B34" s="117">
        <v>17.59</v>
      </c>
      <c r="C34" s="117">
        <v>30</v>
      </c>
      <c r="D34" s="117">
        <f t="shared" si="2"/>
        <v>0.58633333333333337</v>
      </c>
      <c r="F34" s="120">
        <f t="shared" si="1"/>
        <v>4.1365771768746358</v>
      </c>
    </row>
    <row r="35" spans="1:6">
      <c r="A35" s="306"/>
      <c r="B35" s="117">
        <v>15.05</v>
      </c>
      <c r="C35" s="117">
        <v>24</v>
      </c>
      <c r="D35" s="117">
        <f>B35/C35</f>
        <v>0.62708333333333333</v>
      </c>
      <c r="F35" s="120">
        <f t="shared" si="1"/>
        <v>4.4240681148353653</v>
      </c>
    </row>
    <row r="36" spans="1:6">
      <c r="A36" s="306"/>
      <c r="B36" s="117">
        <v>14.04</v>
      </c>
      <c r="C36" s="117">
        <v>27</v>
      </c>
      <c r="D36" s="117">
        <f t="shared" si="2"/>
        <v>0.52</v>
      </c>
      <c r="F36" s="120">
        <f t="shared" si="1"/>
        <v>3.6685960181491932</v>
      </c>
    </row>
    <row r="37" spans="1:6">
      <c r="A37" s="306"/>
      <c r="B37" s="117">
        <v>13</v>
      </c>
      <c r="C37" s="117">
        <v>25</v>
      </c>
      <c r="D37" s="117">
        <f t="shared" si="2"/>
        <v>0.52</v>
      </c>
      <c r="F37" s="120">
        <f t="shared" si="1"/>
        <v>3.6685960181491932</v>
      </c>
    </row>
    <row r="38" spans="1:6">
      <c r="A38" s="306"/>
      <c r="B38" s="117">
        <v>16.809999999999999</v>
      </c>
      <c r="C38" s="117">
        <v>29</v>
      </c>
      <c r="D38" s="117">
        <f t="shared" si="2"/>
        <v>0.57965517241379305</v>
      </c>
      <c r="F38" s="120">
        <f t="shared" si="1"/>
        <v>4.0894628027246638</v>
      </c>
    </row>
    <row r="39" spans="1:6">
      <c r="A39" s="306"/>
      <c r="B39" s="117">
        <v>18.41</v>
      </c>
      <c r="C39" s="117">
        <v>31</v>
      </c>
      <c r="D39" s="117">
        <f t="shared" si="2"/>
        <v>0.59387096774193548</v>
      </c>
      <c r="F39" s="120">
        <f t="shared" si="1"/>
        <v>4.1897551299086011</v>
      </c>
    </row>
    <row r="40" spans="1:6">
      <c r="A40" s="306"/>
      <c r="B40" s="117">
        <v>6.82</v>
      </c>
      <c r="C40" s="117">
        <v>16</v>
      </c>
      <c r="D40" s="117">
        <f t="shared" si="2"/>
        <v>0.42625000000000002</v>
      </c>
      <c r="F40" s="120">
        <f t="shared" si="1"/>
        <v>3.0071904860309493</v>
      </c>
    </row>
    <row r="41" spans="1:6" ht="13.9" thickBot="1">
      <c r="A41" s="306"/>
      <c r="B41" s="117">
        <v>17.329999999999998</v>
      </c>
      <c r="C41" s="117">
        <v>28</v>
      </c>
      <c r="D41" s="117">
        <f t="shared" si="2"/>
        <v>0.61892857142857138</v>
      </c>
      <c r="F41" s="120">
        <f t="shared" si="1"/>
        <v>4.3665363320415871</v>
      </c>
    </row>
    <row r="42" spans="1:6">
      <c r="A42" s="310" t="s">
        <v>361</v>
      </c>
      <c r="B42" s="164">
        <v>15.29</v>
      </c>
      <c r="C42" s="164">
        <v>30</v>
      </c>
      <c r="D42" s="164">
        <f t="shared" si="2"/>
        <v>0.5096666666666666</v>
      </c>
      <c r="E42" s="164"/>
      <c r="F42" s="165">
        <f t="shared" si="1"/>
        <v>3.5956944306090484</v>
      </c>
    </row>
    <row r="43" spans="1:6">
      <c r="A43" s="306"/>
      <c r="B43" s="117">
        <v>15.38</v>
      </c>
      <c r="C43" s="117">
        <v>31</v>
      </c>
      <c r="D43" s="117">
        <f t="shared" si="2"/>
        <v>0.49612903225806454</v>
      </c>
      <c r="F43" s="120">
        <f t="shared" si="1"/>
        <v>3.5001865235195155</v>
      </c>
    </row>
    <row r="44" spans="1:6">
      <c r="A44" s="306"/>
      <c r="B44" s="117">
        <v>15.52</v>
      </c>
      <c r="C44" s="117">
        <v>32</v>
      </c>
      <c r="D44" s="117">
        <f t="shared" si="2"/>
        <v>0.48499999999999999</v>
      </c>
      <c r="F44" s="120">
        <f t="shared" si="1"/>
        <v>3.4216712861583818</v>
      </c>
    </row>
    <row r="45" spans="1:6">
      <c r="A45" s="306"/>
      <c r="B45" s="117">
        <v>16.29</v>
      </c>
      <c r="C45" s="117">
        <v>33</v>
      </c>
      <c r="D45" s="117">
        <f t="shared" si="2"/>
        <v>0.4936363636363636</v>
      </c>
      <c r="F45" s="120">
        <f t="shared" si="1"/>
        <v>3.4826007654807896</v>
      </c>
    </row>
    <row r="46" spans="1:6">
      <c r="A46" s="306"/>
      <c r="B46" s="117">
        <v>15.56</v>
      </c>
      <c r="C46" s="117">
        <v>31</v>
      </c>
      <c r="D46" s="117">
        <f t="shared" si="2"/>
        <v>0.50193548387096776</v>
      </c>
      <c r="F46" s="120">
        <f t="shared" si="1"/>
        <v>3.5411509951861939</v>
      </c>
    </row>
    <row r="47" spans="1:6">
      <c r="A47" s="306"/>
      <c r="B47" s="117">
        <v>10.62</v>
      </c>
      <c r="C47" s="117">
        <v>22</v>
      </c>
      <c r="D47" s="117">
        <f>B47/C47</f>
        <v>0.48272727272727267</v>
      </c>
      <c r="F47" s="120">
        <f t="shared" si="1"/>
        <v>3.405637212652485</v>
      </c>
    </row>
    <row r="48" spans="1:6">
      <c r="A48" s="306"/>
      <c r="B48" s="117">
        <v>10.25</v>
      </c>
      <c r="C48" s="117">
        <v>21</v>
      </c>
      <c r="D48" s="117">
        <f>B48/C48</f>
        <v>0.48809523809523808</v>
      </c>
      <c r="F48" s="120">
        <f t="shared" si="1"/>
        <v>3.4435081672187939</v>
      </c>
    </row>
    <row r="49" spans="1:6" ht="13.9" thickBot="1">
      <c r="A49" s="307"/>
      <c r="B49" s="127">
        <v>10.37</v>
      </c>
      <c r="C49" s="127">
        <v>22</v>
      </c>
      <c r="D49" s="127">
        <f>B49/C49</f>
        <v>0.47136363636363632</v>
      </c>
      <c r="E49" s="127"/>
      <c r="F49" s="128">
        <f t="shared" si="1"/>
        <v>3.3254668451230009</v>
      </c>
    </row>
  </sheetData>
  <mergeCells count="6">
    <mergeCell ref="A26:A33"/>
    <mergeCell ref="A34:A41"/>
    <mergeCell ref="A42:A49"/>
    <mergeCell ref="A2:A9"/>
    <mergeCell ref="A10:A17"/>
    <mergeCell ref="A18:A25"/>
  </mergeCells>
  <phoneticPr fontId="16" type="noConversion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AD100"/>
  <sheetViews>
    <sheetView zoomScale="85" zoomScaleNormal="85" workbookViewId="0">
      <selection activeCell="AJ50" sqref="AJ50"/>
    </sheetView>
  </sheetViews>
  <sheetFormatPr defaultColWidth="9" defaultRowHeight="13.5"/>
  <cols>
    <col min="1" max="1" width="2.86328125" customWidth="1"/>
    <col min="2" max="3" width="12.59765625"/>
    <col min="4" max="15" width="14.46484375" style="1" customWidth="1"/>
    <col min="16" max="17" width="14.46484375" customWidth="1"/>
    <col min="18" max="18" width="12.59765625"/>
    <col min="19" max="30" width="13.86328125" style="1" customWidth="1"/>
  </cols>
  <sheetData>
    <row r="2" spans="2:30" ht="23" customHeight="1">
      <c r="B2" s="16"/>
      <c r="C2" s="27"/>
      <c r="D2" s="286" t="s">
        <v>252</v>
      </c>
      <c r="E2" s="286"/>
      <c r="F2" s="286" t="s">
        <v>253</v>
      </c>
      <c r="G2" s="286"/>
      <c r="H2" s="286" t="s">
        <v>254</v>
      </c>
      <c r="I2" s="286"/>
      <c r="J2" s="286" t="s">
        <v>255</v>
      </c>
      <c r="K2" s="286"/>
      <c r="L2" s="319" t="s">
        <v>256</v>
      </c>
      <c r="M2" s="319"/>
      <c r="N2" s="286" t="s">
        <v>257</v>
      </c>
      <c r="O2" s="312"/>
      <c r="Q2" s="16"/>
      <c r="R2" s="27"/>
      <c r="S2" s="286" t="s">
        <v>252</v>
      </c>
      <c r="T2" s="286"/>
      <c r="U2" s="286" t="s">
        <v>253</v>
      </c>
      <c r="V2" s="286"/>
      <c r="W2" s="286" t="s">
        <v>254</v>
      </c>
      <c r="X2" s="286"/>
      <c r="Y2" s="286" t="s">
        <v>255</v>
      </c>
      <c r="Z2" s="286"/>
      <c r="AA2" s="319" t="s">
        <v>256</v>
      </c>
      <c r="AB2" s="319"/>
      <c r="AC2" s="286" t="s">
        <v>257</v>
      </c>
      <c r="AD2" s="312"/>
    </row>
    <row r="3" spans="2:30" ht="23" customHeight="1">
      <c r="B3" s="17" t="s">
        <v>151</v>
      </c>
      <c r="C3" s="2" t="s">
        <v>242</v>
      </c>
      <c r="D3" s="1">
        <v>2038931.783784</v>
      </c>
      <c r="E3" s="1">
        <v>1710907.7368419999</v>
      </c>
      <c r="F3" s="1">
        <v>2096026.789474</v>
      </c>
      <c r="G3" s="1">
        <v>2041391.219512</v>
      </c>
      <c r="H3" s="1">
        <v>5200807.4285709998</v>
      </c>
      <c r="I3" s="1">
        <v>4541369.25</v>
      </c>
      <c r="J3" s="1">
        <v>1798369.674419</v>
      </c>
      <c r="K3" s="1">
        <v>1130106.9767440001</v>
      </c>
      <c r="L3" s="1">
        <v>4076909.3333330001</v>
      </c>
      <c r="M3" s="1">
        <v>4091726.9473680002</v>
      </c>
      <c r="N3" s="1">
        <v>4636941.2631580001</v>
      </c>
      <c r="O3" s="12">
        <v>4139805.6842109999</v>
      </c>
      <c r="Q3" s="17" t="s">
        <v>151</v>
      </c>
      <c r="R3" s="2" t="s">
        <v>188</v>
      </c>
      <c r="S3" s="1">
        <v>298152.15094299999</v>
      </c>
      <c r="T3" s="1">
        <v>493479.924528</v>
      </c>
      <c r="U3" s="1">
        <v>515689.607143</v>
      </c>
      <c r="V3" s="1">
        <v>525749.09090900002</v>
      </c>
      <c r="W3" s="1">
        <v>1500083.2</v>
      </c>
      <c r="X3" s="1">
        <v>1987320.290909</v>
      </c>
      <c r="Y3" s="1">
        <v>721844</v>
      </c>
      <c r="Z3" s="1">
        <v>980346</v>
      </c>
      <c r="AA3" s="1">
        <v>1741924</v>
      </c>
      <c r="AB3" s="1">
        <v>1611619.2727270001</v>
      </c>
      <c r="AC3" s="1">
        <v>1573218.6666669999</v>
      </c>
      <c r="AD3" s="12">
        <v>1466669.4736840001</v>
      </c>
    </row>
    <row r="4" spans="2:30" ht="23" customHeight="1">
      <c r="B4" s="17"/>
      <c r="C4" s="2" t="s">
        <v>154</v>
      </c>
      <c r="D4" s="1">
        <v>402282</v>
      </c>
      <c r="E4" s="1">
        <v>487673</v>
      </c>
      <c r="F4" s="1">
        <v>495112</v>
      </c>
      <c r="G4" s="1">
        <v>500012</v>
      </c>
      <c r="H4" s="1">
        <v>472303</v>
      </c>
      <c r="I4" s="1">
        <v>484553</v>
      </c>
      <c r="J4" s="1">
        <v>488195</v>
      </c>
      <c r="K4" s="1">
        <v>548038</v>
      </c>
      <c r="L4" s="1">
        <v>427934</v>
      </c>
      <c r="M4" s="1">
        <v>546908</v>
      </c>
      <c r="N4" s="1">
        <v>602030</v>
      </c>
      <c r="O4" s="12">
        <v>585843</v>
      </c>
      <c r="Q4" s="17"/>
      <c r="R4" s="2" t="s">
        <v>155</v>
      </c>
      <c r="S4" s="1">
        <v>9377321.3157889992</v>
      </c>
      <c r="T4" s="1">
        <v>9994089.8421049993</v>
      </c>
      <c r="U4" s="1">
        <v>11467411.947368</v>
      </c>
      <c r="V4" s="1">
        <v>11040700.684211001</v>
      </c>
      <c r="W4" s="1">
        <v>9059898.9473679997</v>
      </c>
      <c r="X4" s="1">
        <v>9026173.9473679997</v>
      </c>
      <c r="Y4" s="1">
        <v>9504694.1578950007</v>
      </c>
      <c r="Z4" s="1">
        <v>9429826.4736839999</v>
      </c>
      <c r="AA4" s="1">
        <v>9656698.6315790005</v>
      </c>
      <c r="AB4" s="1">
        <v>9072100.4210529998</v>
      </c>
      <c r="AC4" s="1">
        <v>8843300.5263160001</v>
      </c>
      <c r="AD4" s="12">
        <v>8517319.6315790005</v>
      </c>
    </row>
    <row r="5" spans="2:30" ht="23" customHeight="1">
      <c r="B5" s="17"/>
      <c r="C5" s="2" t="s">
        <v>246</v>
      </c>
      <c r="D5" s="1">
        <f t="shared" ref="D5:M5" si="0">D3/D4</f>
        <v>5.0684141566960497</v>
      </c>
      <c r="E5" s="1">
        <f t="shared" si="0"/>
        <v>3.5083093319539902</v>
      </c>
      <c r="F5" s="1">
        <f t="shared" si="0"/>
        <v>4.2334396853116099</v>
      </c>
      <c r="G5" s="1">
        <f t="shared" si="0"/>
        <v>4.0826844545970902</v>
      </c>
      <c r="H5" s="1">
        <f t="shared" si="0"/>
        <v>11.0115909248322</v>
      </c>
      <c r="I5" s="1">
        <f t="shared" si="0"/>
        <v>9.3722859006135604</v>
      </c>
      <c r="J5" s="1">
        <f t="shared" si="0"/>
        <v>3.6837117840596498</v>
      </c>
      <c r="K5" s="1">
        <f t="shared" si="0"/>
        <v>2.0620960165973901</v>
      </c>
      <c r="L5" s="1">
        <f t="shared" si="0"/>
        <v>9.5269582069501393</v>
      </c>
      <c r="M5" s="1">
        <f t="shared" si="0"/>
        <v>7.4815635305535899</v>
      </c>
      <c r="N5" s="1">
        <f t="shared" ref="N5:AD5" si="1">N3/N4</f>
        <v>7.7021764084148598</v>
      </c>
      <c r="O5" s="12">
        <f t="shared" si="1"/>
        <v>7.0664080380084799</v>
      </c>
      <c r="Q5" s="17"/>
      <c r="R5" s="2" t="s">
        <v>247</v>
      </c>
      <c r="S5" s="1">
        <f t="shared" si="1"/>
        <v>3.1795023429664102E-2</v>
      </c>
      <c r="T5" s="1">
        <f t="shared" si="1"/>
        <v>4.9377175142950397E-2</v>
      </c>
      <c r="U5" s="1">
        <f t="shared" si="1"/>
        <v>4.4970008011385801E-2</v>
      </c>
      <c r="V5" s="1">
        <f t="shared" si="1"/>
        <v>4.7619177980330503E-2</v>
      </c>
      <c r="W5" s="1">
        <f t="shared" si="1"/>
        <v>0.16557394389435101</v>
      </c>
      <c r="X5" s="1">
        <f t="shared" si="1"/>
        <v>0.22017305477350099</v>
      </c>
      <c r="Y5" s="1">
        <f t="shared" si="1"/>
        <v>7.59460523409273E-2</v>
      </c>
      <c r="Z5" s="1">
        <f t="shared" si="1"/>
        <v>0.103962252405797</v>
      </c>
      <c r="AA5" s="1">
        <f t="shared" si="1"/>
        <v>0.18038504321793999</v>
      </c>
      <c r="AB5" s="1">
        <f t="shared" si="1"/>
        <v>0.177645660644036</v>
      </c>
      <c r="AC5" s="1">
        <f t="shared" si="1"/>
        <v>0.17789949148345699</v>
      </c>
      <c r="AD5" s="12">
        <f t="shared" si="1"/>
        <v>0.17219847758749601</v>
      </c>
    </row>
    <row r="6" spans="2:30" ht="23" customHeight="1">
      <c r="B6" s="17"/>
      <c r="C6" s="2" t="s">
        <v>3</v>
      </c>
      <c r="D6" s="1">
        <f>AVERAGE(D5:E5)</f>
        <v>4.2883617443250204</v>
      </c>
      <c r="O6" s="12"/>
      <c r="Q6" s="17"/>
      <c r="R6" s="2" t="s">
        <v>3</v>
      </c>
      <c r="S6" s="1">
        <f>AVERAGE(S5:T5)</f>
        <v>4.0586099286307298E-2</v>
      </c>
      <c r="AD6" s="12"/>
    </row>
    <row r="7" spans="2:30" ht="23" customHeight="1">
      <c r="B7" s="17"/>
      <c r="C7" s="2" t="s">
        <v>4</v>
      </c>
      <c r="D7" s="1">
        <f>D5/D6</f>
        <v>1.1818998626697701</v>
      </c>
      <c r="E7" s="1">
        <f>E5/D6</f>
        <v>0.81810013733022702</v>
      </c>
      <c r="F7" s="1">
        <f>F5/D6</f>
        <v>0.98719276444294901</v>
      </c>
      <c r="G7" s="1">
        <f>G5/D6</f>
        <v>0.95203826029832594</v>
      </c>
      <c r="H7" s="1">
        <f>H5/D6</f>
        <v>2.56778499141409</v>
      </c>
      <c r="I7" s="1">
        <f>I5/D6</f>
        <v>2.1855166283526102</v>
      </c>
      <c r="J7" s="1">
        <f>J5/D6</f>
        <v>0.85900210935667198</v>
      </c>
      <c r="K7" s="1">
        <f>K5/D6</f>
        <v>0.48085869139333998</v>
      </c>
      <c r="L7" s="1">
        <f>L5/D6</f>
        <v>2.2215845525526299</v>
      </c>
      <c r="M7" s="1">
        <f>M5/D6</f>
        <v>1.74462043470429</v>
      </c>
      <c r="N7" s="1">
        <f>N5/D6</f>
        <v>1.7960649934925601</v>
      </c>
      <c r="O7" s="12">
        <f>O5/D6</f>
        <v>1.6478106231032801</v>
      </c>
      <c r="Q7" s="17"/>
      <c r="R7" s="2" t="s">
        <v>4</v>
      </c>
      <c r="S7" s="1">
        <f>S5/S6</f>
        <v>0.78339687697928095</v>
      </c>
      <c r="T7" s="1">
        <f>T5/S6</f>
        <v>1.2166031230207199</v>
      </c>
      <c r="U7" s="1">
        <f>U5/S6</f>
        <v>1.1080150298296201</v>
      </c>
      <c r="V7" s="1">
        <f>V5/S6</f>
        <v>1.17328786992831</v>
      </c>
      <c r="W7" s="1">
        <f>W5/S6</f>
        <v>4.0795727307110701</v>
      </c>
      <c r="X7" s="1">
        <f>X5/S6</f>
        <v>5.4248390124985901</v>
      </c>
      <c r="Y7" s="1">
        <f>Y5/S6</f>
        <v>1.8712330989282699</v>
      </c>
      <c r="Z7" s="1">
        <f>Z5/S6</f>
        <v>2.5615236308474501</v>
      </c>
      <c r="AA7" s="1">
        <f>AA5/S6</f>
        <v>4.4445030783925903</v>
      </c>
      <c r="AB7" s="1">
        <f>AB5/S6</f>
        <v>4.3770074919214901</v>
      </c>
      <c r="AC7" s="1">
        <f>AC5/S6</f>
        <v>4.3832616243432696</v>
      </c>
      <c r="AD7" s="12">
        <f>AD5/S6</f>
        <v>4.2427944694254496</v>
      </c>
    </row>
    <row r="8" spans="2:30" ht="23" customHeight="1">
      <c r="B8" s="17"/>
      <c r="C8" s="2"/>
      <c r="O8" s="12"/>
      <c r="Q8" s="17"/>
      <c r="R8" s="2"/>
      <c r="AD8" s="12"/>
    </row>
    <row r="9" spans="2:30" ht="23" customHeight="1">
      <c r="B9" s="17" t="s">
        <v>158</v>
      </c>
      <c r="C9" s="2" t="s">
        <v>242</v>
      </c>
      <c r="D9" s="1">
        <v>2611988.9756100001</v>
      </c>
      <c r="E9" s="1">
        <v>3066600.6829269999</v>
      </c>
      <c r="F9" s="1">
        <v>2059707.1219510001</v>
      </c>
      <c r="G9" s="1">
        <v>2394420.487805</v>
      </c>
      <c r="H9" s="1">
        <v>5875442.0487799998</v>
      </c>
      <c r="I9" s="1">
        <v>6131386.8292680001</v>
      </c>
      <c r="J9" s="1">
        <v>3595621.560976</v>
      </c>
      <c r="K9" s="1">
        <v>3334038.5365849999</v>
      </c>
      <c r="L9" s="1">
        <v>5055722.6341460003</v>
      </c>
      <c r="M9" s="1">
        <v>5908412.8780490002</v>
      </c>
      <c r="N9" s="1">
        <v>5957065.8536590002</v>
      </c>
      <c r="O9" s="12">
        <v>5388485.1707319999</v>
      </c>
      <c r="Q9" s="17" t="s">
        <v>158</v>
      </c>
      <c r="R9" s="2" t="s">
        <v>188</v>
      </c>
      <c r="S9" s="1">
        <v>328942.11320800002</v>
      </c>
      <c r="T9" s="1">
        <v>639221.35849100002</v>
      </c>
      <c r="U9" s="1">
        <v>865149.20754700003</v>
      </c>
      <c r="V9" s="1">
        <v>837471.169811</v>
      </c>
      <c r="W9" s="1">
        <v>2291431.4716980001</v>
      </c>
      <c r="X9" s="1">
        <v>1974761.735849</v>
      </c>
      <c r="Y9" s="1">
        <v>1136419.9245279999</v>
      </c>
      <c r="Z9" s="1">
        <v>1158273.090909</v>
      </c>
      <c r="AA9" s="1">
        <v>1881740</v>
      </c>
      <c r="AB9" s="1">
        <v>1799613.2075469999</v>
      </c>
      <c r="AC9" s="1">
        <v>1762692.679245</v>
      </c>
      <c r="AD9" s="12">
        <v>1986208.1509430001</v>
      </c>
    </row>
    <row r="10" spans="2:30" ht="23" customHeight="1">
      <c r="B10" s="17"/>
      <c r="C10" s="2" t="s">
        <v>154</v>
      </c>
      <c r="D10" s="1">
        <v>201820</v>
      </c>
      <c r="E10" s="1">
        <v>160307</v>
      </c>
      <c r="F10" s="1">
        <v>174514</v>
      </c>
      <c r="G10" s="1">
        <v>175526</v>
      </c>
      <c r="H10" s="1">
        <v>155397</v>
      </c>
      <c r="I10" s="1">
        <v>172945</v>
      </c>
      <c r="J10" s="1">
        <v>156497</v>
      </c>
      <c r="K10" s="1">
        <v>163475</v>
      </c>
      <c r="L10" s="1">
        <v>130664</v>
      </c>
      <c r="M10" s="1">
        <v>161766</v>
      </c>
      <c r="N10" s="1">
        <v>183365</v>
      </c>
      <c r="O10" s="12">
        <v>127397</v>
      </c>
      <c r="Q10" s="17"/>
      <c r="R10" s="2" t="s">
        <v>155</v>
      </c>
      <c r="S10" s="1">
        <v>930660</v>
      </c>
      <c r="T10" s="1">
        <v>975750</v>
      </c>
      <c r="U10" s="1">
        <v>1154171</v>
      </c>
      <c r="V10" s="1">
        <v>1106615</v>
      </c>
      <c r="W10" s="1">
        <v>904717</v>
      </c>
      <c r="X10" s="1">
        <v>881253</v>
      </c>
      <c r="Y10" s="1">
        <v>894004</v>
      </c>
      <c r="Z10" s="1">
        <v>922076</v>
      </c>
      <c r="AA10" s="1">
        <v>974921</v>
      </c>
      <c r="AB10" s="1">
        <v>955080</v>
      </c>
      <c r="AC10" s="1">
        <v>925853</v>
      </c>
      <c r="AD10" s="12">
        <v>884298</v>
      </c>
    </row>
    <row r="11" spans="2:30" ht="23" customHeight="1">
      <c r="B11" s="17"/>
      <c r="C11" s="2" t="s">
        <v>246</v>
      </c>
      <c r="D11" s="1">
        <f t="shared" ref="D11:O11" si="2">D9/D10</f>
        <v>12.942171120850301</v>
      </c>
      <c r="E11" s="1">
        <f t="shared" si="2"/>
        <v>19.129549445295599</v>
      </c>
      <c r="F11" s="1">
        <f t="shared" si="2"/>
        <v>11.8025323008527</v>
      </c>
      <c r="G11" s="1">
        <f t="shared" si="2"/>
        <v>13.6414006346923</v>
      </c>
      <c r="H11" s="1">
        <f t="shared" si="2"/>
        <v>37.809237300462698</v>
      </c>
      <c r="I11" s="1">
        <f t="shared" si="2"/>
        <v>35.452813491387403</v>
      </c>
      <c r="J11" s="1">
        <f t="shared" si="2"/>
        <v>22.975658069969398</v>
      </c>
      <c r="K11" s="1">
        <f t="shared" si="2"/>
        <v>20.394791476280801</v>
      </c>
      <c r="L11" s="1">
        <f t="shared" si="2"/>
        <v>38.692544496923396</v>
      </c>
      <c r="M11" s="1">
        <f t="shared" si="2"/>
        <v>36.524441959676302</v>
      </c>
      <c r="N11" s="1">
        <f t="shared" si="2"/>
        <v>32.487475001548802</v>
      </c>
      <c r="O11" s="12">
        <f t="shared" si="2"/>
        <v>42.296797968021203</v>
      </c>
      <c r="Q11" s="17"/>
      <c r="R11" s="2" t="s">
        <v>247</v>
      </c>
      <c r="S11" s="1">
        <f t="shared" ref="S11:AD11" si="3">S9/S10</f>
        <v>0.35345036125760199</v>
      </c>
      <c r="T11" s="1">
        <f t="shared" si="3"/>
        <v>0.65510772071842205</v>
      </c>
      <c r="U11" s="1">
        <f t="shared" si="3"/>
        <v>0.74958494672539899</v>
      </c>
      <c r="V11" s="1">
        <f t="shared" si="3"/>
        <v>0.75678638895279704</v>
      </c>
      <c r="W11" s="1">
        <f t="shared" si="3"/>
        <v>2.5327604894104998</v>
      </c>
      <c r="X11" s="1">
        <f t="shared" si="3"/>
        <v>2.2408567526567298</v>
      </c>
      <c r="Y11" s="1">
        <f t="shared" si="3"/>
        <v>1.27115753903562</v>
      </c>
      <c r="Z11" s="1">
        <f t="shared" si="3"/>
        <v>1.25615794241364</v>
      </c>
      <c r="AA11" s="1">
        <f t="shared" si="3"/>
        <v>1.9301461349175999</v>
      </c>
      <c r="AB11" s="1">
        <f t="shared" si="3"/>
        <v>1.8842538923933101</v>
      </c>
      <c r="AC11" s="1">
        <f t="shared" si="3"/>
        <v>1.9038580414439401</v>
      </c>
      <c r="AD11" s="12">
        <f t="shared" si="3"/>
        <v>2.2460846354317199</v>
      </c>
    </row>
    <row r="12" spans="2:30" ht="23" customHeight="1">
      <c r="B12" s="17"/>
      <c r="C12" s="2" t="s">
        <v>3</v>
      </c>
      <c r="D12" s="1">
        <f>AVERAGE(D11:E11)</f>
        <v>16.0358602830729</v>
      </c>
      <c r="O12" s="12"/>
      <c r="Q12" s="17"/>
      <c r="R12" s="2" t="s">
        <v>3</v>
      </c>
      <c r="S12" s="1">
        <f>AVERAGE(S11:T11)</f>
        <v>0.50427904098801202</v>
      </c>
      <c r="AD12" s="12"/>
    </row>
    <row r="13" spans="2:30" ht="23" customHeight="1">
      <c r="B13" s="17"/>
      <c r="C13" s="2" t="s">
        <v>4</v>
      </c>
      <c r="D13" s="1">
        <f>D11/D12</f>
        <v>0.80707681985179902</v>
      </c>
      <c r="E13" s="1">
        <f>E11/D12</f>
        <v>1.1929231801482001</v>
      </c>
      <c r="F13" s="1">
        <f>F11/D12</f>
        <v>0.73600867633594502</v>
      </c>
      <c r="G13" s="1">
        <f>G11/D12</f>
        <v>0.85068093597022898</v>
      </c>
      <c r="H13" s="1">
        <f>H11/D12</f>
        <v>2.3577928862583799</v>
      </c>
      <c r="I13" s="1">
        <f>I11/D12</f>
        <v>2.2108457460689301</v>
      </c>
      <c r="J13" s="1">
        <f>J11/D12</f>
        <v>1.43276741405773</v>
      </c>
      <c r="K13" s="1">
        <f>K11/D12</f>
        <v>1.27182396929518</v>
      </c>
      <c r="L13" s="1">
        <f>L11/D12</f>
        <v>2.41287612974318</v>
      </c>
      <c r="M13" s="1">
        <f>M11/D12</f>
        <v>2.2776727481362902</v>
      </c>
      <c r="N13" s="1">
        <f>N11/D12</f>
        <v>2.0259265438875</v>
      </c>
      <c r="O13" s="12">
        <f>O11/D12</f>
        <v>2.63763821967623</v>
      </c>
      <c r="Q13" s="17"/>
      <c r="R13" s="2" t="s">
        <v>4</v>
      </c>
      <c r="S13" s="1">
        <f>S11/S12</f>
        <v>0.70090234280826402</v>
      </c>
      <c r="T13" s="1">
        <f>T11/S12</f>
        <v>1.2990976571917401</v>
      </c>
      <c r="U13" s="1">
        <f>U11/S12</f>
        <v>1.4864487432528799</v>
      </c>
      <c r="V13" s="1">
        <f>V11/S12</f>
        <v>1.5007294125690001</v>
      </c>
      <c r="W13" s="1">
        <f>W11/S12</f>
        <v>5.0225376895462004</v>
      </c>
      <c r="X13" s="1">
        <f>X11/S12</f>
        <v>4.44368409257366</v>
      </c>
      <c r="Y13" s="1">
        <f>Y11/S12</f>
        <v>2.52074235832823</v>
      </c>
      <c r="Z13" s="1">
        <f>Z11/S12</f>
        <v>2.4909977221193</v>
      </c>
      <c r="AA13" s="1">
        <f>AA11/S12</f>
        <v>3.8275359038042698</v>
      </c>
      <c r="AB13" s="1">
        <f>AB11/S12</f>
        <v>3.7365302525791502</v>
      </c>
      <c r="AC13" s="1">
        <f>AC11/S12</f>
        <v>3.7754058501297201</v>
      </c>
      <c r="AD13" s="12">
        <f>AD11/S12</f>
        <v>4.4540511361151696</v>
      </c>
    </row>
    <row r="14" spans="2:30" ht="23" customHeight="1">
      <c r="B14" s="17"/>
      <c r="C14" s="2"/>
      <c r="O14" s="12"/>
      <c r="Q14" s="17"/>
      <c r="R14" s="2"/>
      <c r="AD14" s="12"/>
    </row>
    <row r="15" spans="2:30" ht="23" customHeight="1">
      <c r="B15" s="17" t="s">
        <v>159</v>
      </c>
      <c r="C15" s="2" t="s">
        <v>242</v>
      </c>
      <c r="D15" s="1">
        <v>1406247.8048779999</v>
      </c>
      <c r="E15" s="1">
        <v>1876770.4</v>
      </c>
      <c r="F15" s="1">
        <v>2511767.6097559999</v>
      </c>
      <c r="G15" s="1">
        <v>2069116.7272729999</v>
      </c>
      <c r="H15" s="1">
        <v>6013676.2790700002</v>
      </c>
      <c r="I15" s="1">
        <v>5513746.1333330004</v>
      </c>
      <c r="J15" s="1">
        <v>2244874.1333329999</v>
      </c>
      <c r="K15" s="1">
        <v>2338980</v>
      </c>
      <c r="L15" s="1">
        <v>5918117.9534879997</v>
      </c>
      <c r="M15" s="1">
        <v>6591967.4666670002</v>
      </c>
      <c r="N15" s="1">
        <v>6317204.2608700003</v>
      </c>
      <c r="O15" s="12">
        <v>5695195.0697670002</v>
      </c>
      <c r="Q15" s="17" t="s">
        <v>159</v>
      </c>
      <c r="R15" s="2" t="s">
        <v>188</v>
      </c>
      <c r="S15" s="1">
        <v>135210</v>
      </c>
      <c r="T15" s="1">
        <v>58561</v>
      </c>
      <c r="U15" s="1">
        <v>187120.654545</v>
      </c>
      <c r="V15" s="1">
        <v>192225.962963</v>
      </c>
      <c r="W15" s="1">
        <v>587497</v>
      </c>
      <c r="X15" s="1">
        <v>618965.6</v>
      </c>
      <c r="Y15" s="1">
        <v>236091.45097999999</v>
      </c>
      <c r="Z15" s="1">
        <v>417421.64705899998</v>
      </c>
      <c r="AA15" s="1">
        <v>758504.63157900004</v>
      </c>
      <c r="AB15" s="1">
        <v>666572</v>
      </c>
      <c r="AC15" s="1">
        <v>748671</v>
      </c>
      <c r="AD15" s="12">
        <v>724850</v>
      </c>
    </row>
    <row r="16" spans="2:30" ht="23" customHeight="1">
      <c r="B16" s="17"/>
      <c r="C16" s="2" t="s">
        <v>154</v>
      </c>
      <c r="D16" s="1">
        <v>346680</v>
      </c>
      <c r="E16" s="1">
        <v>412809</v>
      </c>
      <c r="F16" s="1">
        <v>342999</v>
      </c>
      <c r="G16" s="1">
        <v>352836</v>
      </c>
      <c r="H16" s="1">
        <v>330872</v>
      </c>
      <c r="I16" s="1">
        <v>377563</v>
      </c>
      <c r="J16" s="1">
        <v>357272</v>
      </c>
      <c r="K16" s="1">
        <v>364690</v>
      </c>
      <c r="L16" s="1">
        <v>357269</v>
      </c>
      <c r="M16" s="1">
        <v>334554</v>
      </c>
      <c r="N16" s="1">
        <v>359980</v>
      </c>
      <c r="O16" s="12">
        <v>269957</v>
      </c>
      <c r="Q16" s="17"/>
      <c r="R16" s="2" t="s">
        <v>155</v>
      </c>
      <c r="S16" s="1">
        <v>533446</v>
      </c>
      <c r="T16" s="1">
        <v>571799</v>
      </c>
      <c r="U16" s="1">
        <v>621348</v>
      </c>
      <c r="V16" s="1">
        <v>531396</v>
      </c>
      <c r="W16" s="1">
        <v>619026</v>
      </c>
      <c r="X16" s="1">
        <v>659451</v>
      </c>
      <c r="Y16" s="1">
        <v>778490</v>
      </c>
      <c r="Z16" s="1">
        <v>717782</v>
      </c>
      <c r="AA16" s="1">
        <v>682239</v>
      </c>
      <c r="AB16" s="1">
        <v>626538</v>
      </c>
      <c r="AC16" s="1">
        <v>718807</v>
      </c>
      <c r="AD16" s="12">
        <v>684546</v>
      </c>
    </row>
    <row r="17" spans="2:30" ht="23" customHeight="1">
      <c r="B17" s="17"/>
      <c r="C17" s="2" t="s">
        <v>246</v>
      </c>
      <c r="D17" s="1">
        <f t="shared" ref="D17:O17" si="4">D15/D16</f>
        <v>4.05632803991577</v>
      </c>
      <c r="E17" s="1">
        <f t="shared" si="4"/>
        <v>4.5463408016782596</v>
      </c>
      <c r="F17" s="1">
        <f t="shared" si="4"/>
        <v>7.3229589875072501</v>
      </c>
      <c r="G17" s="1">
        <f t="shared" si="4"/>
        <v>5.8642449389319697</v>
      </c>
      <c r="H17" s="1">
        <f t="shared" si="4"/>
        <v>18.175234770757299</v>
      </c>
      <c r="I17" s="1">
        <f t="shared" si="4"/>
        <v>14.603512879527401</v>
      </c>
      <c r="J17" s="1">
        <f t="shared" si="4"/>
        <v>6.2833755047498796</v>
      </c>
      <c r="K17" s="1">
        <f t="shared" si="4"/>
        <v>6.4136115605034396</v>
      </c>
      <c r="L17" s="1">
        <f t="shared" si="4"/>
        <v>16.564879554307801</v>
      </c>
      <c r="M17" s="1">
        <f t="shared" si="4"/>
        <v>19.703747277470899</v>
      </c>
      <c r="N17" s="1">
        <f t="shared" si="4"/>
        <v>17.548764544891402</v>
      </c>
      <c r="O17" s="12">
        <f t="shared" si="4"/>
        <v>21.0966749140308</v>
      </c>
      <c r="Q17" s="17"/>
      <c r="R17" s="2" t="s">
        <v>247</v>
      </c>
      <c r="S17" s="1">
        <f t="shared" ref="S17:AD17" si="5">S15/S16</f>
        <v>0.25346520547534301</v>
      </c>
      <c r="T17" s="1">
        <f t="shared" si="5"/>
        <v>0.10241535924337</v>
      </c>
      <c r="U17" s="1">
        <f t="shared" si="5"/>
        <v>0.30115274297977901</v>
      </c>
      <c r="V17" s="1">
        <f t="shared" si="5"/>
        <v>0.361737692724447</v>
      </c>
      <c r="W17" s="1">
        <f t="shared" si="5"/>
        <v>0.94906675971607002</v>
      </c>
      <c r="X17" s="1">
        <f t="shared" si="5"/>
        <v>0.93860741738203401</v>
      </c>
      <c r="Y17" s="1">
        <f t="shared" si="5"/>
        <v>0.30326844401341102</v>
      </c>
      <c r="Z17" s="1">
        <f t="shared" si="5"/>
        <v>0.58154376545942899</v>
      </c>
      <c r="AA17" s="1">
        <f t="shared" si="5"/>
        <v>1.1117872645495199</v>
      </c>
      <c r="AB17" s="1">
        <f t="shared" si="5"/>
        <v>1.06389716186408</v>
      </c>
      <c r="AC17" s="1">
        <f t="shared" si="5"/>
        <v>1.04154661821602</v>
      </c>
      <c r="AD17" s="12">
        <f t="shared" si="5"/>
        <v>1.0588769783184799</v>
      </c>
    </row>
    <row r="18" spans="2:30" ht="23" customHeight="1">
      <c r="B18" s="17"/>
      <c r="C18" s="2" t="s">
        <v>3</v>
      </c>
      <c r="D18" s="1">
        <f>AVERAGE(D17:E17)</f>
        <v>4.3013344207970201</v>
      </c>
      <c r="O18" s="12"/>
      <c r="Q18" s="17"/>
      <c r="R18" s="2" t="s">
        <v>3</v>
      </c>
      <c r="S18" s="1">
        <f>AVERAGE(S17:T17)</f>
        <v>0.17794028235935699</v>
      </c>
      <c r="AD18" s="12"/>
    </row>
    <row r="19" spans="2:30" ht="23" customHeight="1">
      <c r="B19" s="17"/>
      <c r="C19" s="2" t="s">
        <v>4</v>
      </c>
      <c r="D19" s="1">
        <f>D17/D18</f>
        <v>0.943039448479841</v>
      </c>
      <c r="E19" s="1">
        <f>E17/D18</f>
        <v>1.0569605515201601</v>
      </c>
      <c r="F19" s="1">
        <f>F17/D18</f>
        <v>1.7024853850239201</v>
      </c>
      <c r="G19" s="1">
        <f>G17/D18</f>
        <v>1.36335480230932</v>
      </c>
      <c r="H19" s="1">
        <f>H17/D18</f>
        <v>4.2254874865994498</v>
      </c>
      <c r="I19" s="1">
        <f>I17/D18</f>
        <v>3.39511217935513</v>
      </c>
      <c r="J19" s="1">
        <f>J17/D18</f>
        <v>1.4607967877060799</v>
      </c>
      <c r="K19" s="1">
        <f>K17/D18</f>
        <v>1.4910748463299099</v>
      </c>
      <c r="L19" s="1">
        <f>L17/D18</f>
        <v>3.8511024565345102</v>
      </c>
      <c r="M19" s="1">
        <f>M17/D18</f>
        <v>4.5808452330985903</v>
      </c>
      <c r="N19" s="1">
        <f>N17/D18</f>
        <v>4.0798419346430803</v>
      </c>
      <c r="O19" s="12">
        <f>O17/D18</f>
        <v>4.9046813965517302</v>
      </c>
      <c r="Q19" s="17"/>
      <c r="R19" s="2" t="s">
        <v>4</v>
      </c>
      <c r="S19" s="1">
        <f>S17/S18</f>
        <v>1.42443971716006</v>
      </c>
      <c r="T19" s="1">
        <f>T17/S18</f>
        <v>0.57556028283994098</v>
      </c>
      <c r="U19" s="1">
        <f>U17/S18</f>
        <v>1.69243714231941</v>
      </c>
      <c r="V19" s="1">
        <f>V17/S18</f>
        <v>2.0329162566680901</v>
      </c>
      <c r="W19" s="1">
        <f>W17/S18</f>
        <v>5.3336251192374498</v>
      </c>
      <c r="X19" s="1">
        <f>X17/S18</f>
        <v>5.27484504878149</v>
      </c>
      <c r="Y19" s="1">
        <f>Y17/S18</f>
        <v>1.7043270921698801</v>
      </c>
      <c r="Z19" s="1">
        <f>Z17/S18</f>
        <v>3.2681962608386801</v>
      </c>
      <c r="AA19" s="1">
        <f>AA17/S18</f>
        <v>6.2480920554246699</v>
      </c>
      <c r="AB19" s="1">
        <f>AB17/S18</f>
        <v>5.9789562417098203</v>
      </c>
      <c r="AC19" s="1">
        <f>AC17/S18</f>
        <v>5.8533492495677599</v>
      </c>
      <c r="AD19" s="12">
        <f>AD17/S18</f>
        <v>5.9507434982037202</v>
      </c>
    </row>
    <row r="20" spans="2:30" ht="23" customHeight="1">
      <c r="B20" s="17"/>
      <c r="C20" s="2"/>
      <c r="O20" s="12"/>
      <c r="Q20" s="17"/>
      <c r="R20" s="2"/>
      <c r="AD20" s="12"/>
    </row>
    <row r="21" spans="2:30" ht="23" customHeight="1">
      <c r="B21" s="17"/>
      <c r="C21" s="2" t="s">
        <v>242</v>
      </c>
      <c r="D21" s="1" t="s">
        <v>252</v>
      </c>
      <c r="F21" s="1" t="s">
        <v>253</v>
      </c>
      <c r="H21" s="1" t="s">
        <v>254</v>
      </c>
      <c r="J21" s="1" t="s">
        <v>255</v>
      </c>
      <c r="L21" s="1" t="s">
        <v>256</v>
      </c>
      <c r="N21" s="1" t="s">
        <v>257</v>
      </c>
      <c r="O21" s="12"/>
      <c r="Q21" s="17"/>
      <c r="R21" s="2" t="s">
        <v>188</v>
      </c>
      <c r="S21" s="1" t="s">
        <v>252</v>
      </c>
      <c r="U21" s="1" t="s">
        <v>253</v>
      </c>
      <c r="W21" s="1" t="s">
        <v>254</v>
      </c>
      <c r="Y21" s="1" t="s">
        <v>255</v>
      </c>
      <c r="AA21" s="1" t="s">
        <v>256</v>
      </c>
      <c r="AC21" s="1" t="s">
        <v>257</v>
      </c>
      <c r="AD21" s="12"/>
    </row>
    <row r="22" spans="2:30" ht="23" customHeight="1">
      <c r="B22" s="17"/>
      <c r="C22" s="2"/>
      <c r="D22" s="1">
        <f t="shared" ref="D22:H22" si="6">D7</f>
        <v>1.1818998626697701</v>
      </c>
      <c r="F22" s="1">
        <f t="shared" si="6"/>
        <v>0.98719276444294901</v>
      </c>
      <c r="H22" s="1">
        <f t="shared" si="6"/>
        <v>2.56778499141409</v>
      </c>
      <c r="J22" s="1">
        <f t="shared" ref="J22:N22" si="7">J7</f>
        <v>0.85900210935667198</v>
      </c>
      <c r="L22" s="1">
        <f t="shared" si="7"/>
        <v>2.2215845525526299</v>
      </c>
      <c r="N22" s="1">
        <f t="shared" si="7"/>
        <v>1.7960649934925601</v>
      </c>
      <c r="O22" s="12"/>
      <c r="Q22" s="17"/>
      <c r="R22" s="2"/>
      <c r="S22" s="1">
        <f t="shared" ref="S22:W22" si="8">S7</f>
        <v>0.78339687697928095</v>
      </c>
      <c r="U22" s="1">
        <f t="shared" si="8"/>
        <v>1.1080150298296201</v>
      </c>
      <c r="W22" s="1">
        <f t="shared" si="8"/>
        <v>4.0795727307110701</v>
      </c>
      <c r="Y22" s="1">
        <f t="shared" ref="Y22:AC22" si="9">Y7</f>
        <v>1.8712330989282699</v>
      </c>
      <c r="AA22" s="1">
        <f t="shared" si="9"/>
        <v>4.4445030783925903</v>
      </c>
      <c r="AC22" s="1">
        <f t="shared" si="9"/>
        <v>4.3832616243432696</v>
      </c>
      <c r="AD22" s="12"/>
    </row>
    <row r="23" spans="2:30" ht="23" customHeight="1">
      <c r="B23" s="17"/>
      <c r="C23" s="2"/>
      <c r="D23" s="1">
        <f t="shared" ref="D23:H23" si="10">E7</f>
        <v>0.81810013733022702</v>
      </c>
      <c r="F23" s="1">
        <f t="shared" si="10"/>
        <v>0.95203826029832594</v>
      </c>
      <c r="H23" s="1">
        <f t="shared" si="10"/>
        <v>2.1855166283526102</v>
      </c>
      <c r="J23" s="1">
        <f t="shared" ref="J23:N23" si="11">K7</f>
        <v>0.48085869139333998</v>
      </c>
      <c r="L23" s="1">
        <f t="shared" si="11"/>
        <v>1.74462043470429</v>
      </c>
      <c r="N23" s="1">
        <f t="shared" si="11"/>
        <v>1.6478106231032801</v>
      </c>
      <c r="O23" s="12"/>
      <c r="Q23" s="17"/>
      <c r="R23" s="2"/>
      <c r="S23" s="1">
        <f t="shared" ref="S23:W23" si="12">T7</f>
        <v>1.2166031230207199</v>
      </c>
      <c r="U23" s="1">
        <f t="shared" si="12"/>
        <v>1.17328786992831</v>
      </c>
      <c r="W23" s="1">
        <f t="shared" si="12"/>
        <v>5.4248390124985901</v>
      </c>
      <c r="Y23" s="1">
        <f t="shared" ref="Y23:AC23" si="13">Z7</f>
        <v>2.5615236308474501</v>
      </c>
      <c r="AA23" s="1">
        <f t="shared" si="13"/>
        <v>4.3770074919214901</v>
      </c>
      <c r="AC23" s="1">
        <f t="shared" si="13"/>
        <v>4.2427944694254496</v>
      </c>
      <c r="AD23" s="12"/>
    </row>
    <row r="24" spans="2:30" ht="23" customHeight="1">
      <c r="B24" s="17"/>
      <c r="C24" s="2"/>
      <c r="D24" s="1">
        <f t="shared" ref="D24:H24" si="14">D13</f>
        <v>0.80707681985179902</v>
      </c>
      <c r="F24" s="1">
        <f t="shared" si="14"/>
        <v>0.73600867633594502</v>
      </c>
      <c r="H24" s="1">
        <f t="shared" si="14"/>
        <v>2.3577928862583799</v>
      </c>
      <c r="J24" s="1">
        <f t="shared" ref="J24:N24" si="15">J13</f>
        <v>1.43276741405773</v>
      </c>
      <c r="L24" s="1">
        <f t="shared" si="15"/>
        <v>2.41287612974318</v>
      </c>
      <c r="N24" s="1">
        <f t="shared" si="15"/>
        <v>2.0259265438875</v>
      </c>
      <c r="O24" s="12"/>
      <c r="Q24" s="17"/>
      <c r="R24" s="2"/>
      <c r="S24" s="1">
        <f t="shared" ref="S24:W24" si="16">S13</f>
        <v>0.70090234280826402</v>
      </c>
      <c r="U24" s="1">
        <f t="shared" si="16"/>
        <v>1.4864487432528799</v>
      </c>
      <c r="W24" s="1">
        <f t="shared" si="16"/>
        <v>5.0225376895462004</v>
      </c>
      <c r="Y24" s="1">
        <f t="shared" ref="Y24:AC24" si="17">Y13</f>
        <v>2.52074235832823</v>
      </c>
      <c r="AA24" s="1">
        <f t="shared" si="17"/>
        <v>3.8275359038042698</v>
      </c>
      <c r="AC24" s="1">
        <f t="shared" si="17"/>
        <v>3.7754058501297201</v>
      </c>
      <c r="AD24" s="12"/>
    </row>
    <row r="25" spans="2:30" ht="23" customHeight="1">
      <c r="B25" s="17"/>
      <c r="C25" s="2"/>
      <c r="D25" s="1">
        <f t="shared" ref="D25:H25" si="18">E13</f>
        <v>1.1929231801482001</v>
      </c>
      <c r="F25" s="1">
        <f t="shared" si="18"/>
        <v>0.85068093597022898</v>
      </c>
      <c r="H25" s="1">
        <f t="shared" si="18"/>
        <v>2.2108457460689301</v>
      </c>
      <c r="J25" s="1">
        <f t="shared" ref="J25:N25" si="19">K13</f>
        <v>1.27182396929518</v>
      </c>
      <c r="L25" s="1">
        <f t="shared" si="19"/>
        <v>2.2776727481362902</v>
      </c>
      <c r="N25" s="1">
        <f t="shared" si="19"/>
        <v>2.63763821967623</v>
      </c>
      <c r="O25" s="12"/>
      <c r="Q25" s="17"/>
      <c r="R25" s="2"/>
      <c r="S25" s="1">
        <f t="shared" ref="S25:W25" si="20">T13</f>
        <v>1.2990976571917401</v>
      </c>
      <c r="U25" s="1">
        <f t="shared" si="20"/>
        <v>1.5007294125690001</v>
      </c>
      <c r="W25" s="1">
        <f t="shared" si="20"/>
        <v>4.44368409257366</v>
      </c>
      <c r="Y25" s="1">
        <f t="shared" ref="Y25:AC25" si="21">Z13</f>
        <v>2.4909977221193</v>
      </c>
      <c r="AA25" s="1">
        <f t="shared" si="21"/>
        <v>3.7365302525791502</v>
      </c>
      <c r="AC25" s="1">
        <f t="shared" si="21"/>
        <v>4.4540511361151696</v>
      </c>
      <c r="AD25" s="12"/>
    </row>
    <row r="26" spans="2:30" ht="23" customHeight="1">
      <c r="B26" s="17"/>
      <c r="C26" s="2"/>
      <c r="D26" s="1">
        <f t="shared" ref="D26:H26" si="22">D19</f>
        <v>0.943039448479841</v>
      </c>
      <c r="F26" s="1">
        <f t="shared" si="22"/>
        <v>1.7024853850239201</v>
      </c>
      <c r="H26" s="1">
        <f t="shared" si="22"/>
        <v>4.2254874865994498</v>
      </c>
      <c r="J26" s="1">
        <f t="shared" ref="J26:N26" si="23">J19</f>
        <v>1.4607967877060799</v>
      </c>
      <c r="L26" s="1">
        <f t="shared" si="23"/>
        <v>3.8511024565345102</v>
      </c>
      <c r="N26" s="1">
        <f t="shared" si="23"/>
        <v>4.0798419346430803</v>
      </c>
      <c r="O26" s="12"/>
      <c r="Q26" s="17"/>
      <c r="R26" s="2"/>
      <c r="S26" s="1">
        <f t="shared" ref="S26:W26" si="24">S19</f>
        <v>1.42443971716006</v>
      </c>
      <c r="U26" s="1">
        <f t="shared" si="24"/>
        <v>1.69243714231941</v>
      </c>
      <c r="W26" s="1">
        <f t="shared" si="24"/>
        <v>5.3336251192374498</v>
      </c>
      <c r="Y26" s="1">
        <f t="shared" ref="Y26:AC26" si="25">Y19</f>
        <v>1.7043270921698801</v>
      </c>
      <c r="AA26" s="1">
        <f t="shared" si="25"/>
        <v>6.2480920554246699</v>
      </c>
      <c r="AC26" s="1">
        <f t="shared" si="25"/>
        <v>5.8533492495677599</v>
      </c>
      <c r="AD26" s="12"/>
    </row>
    <row r="27" spans="2:30" ht="23" customHeight="1">
      <c r="B27" s="18"/>
      <c r="C27" s="28"/>
      <c r="D27" s="14">
        <f t="shared" ref="D27:H27" si="26">E19</f>
        <v>1.0569605515201601</v>
      </c>
      <c r="E27" s="14"/>
      <c r="F27" s="14">
        <f t="shared" si="26"/>
        <v>1.36335480230932</v>
      </c>
      <c r="G27" s="14"/>
      <c r="H27" s="14">
        <f t="shared" si="26"/>
        <v>3.39511217935513</v>
      </c>
      <c r="I27" s="14"/>
      <c r="J27" s="14">
        <f t="shared" ref="J27:N27" si="27">K19</f>
        <v>1.4910748463299099</v>
      </c>
      <c r="K27" s="14"/>
      <c r="L27" s="14">
        <f t="shared" si="27"/>
        <v>4.5808452330985903</v>
      </c>
      <c r="M27" s="14"/>
      <c r="N27" s="14">
        <f t="shared" si="27"/>
        <v>4.9046813965517302</v>
      </c>
      <c r="O27" s="15"/>
      <c r="Q27" s="18"/>
      <c r="R27" s="28"/>
      <c r="S27" s="14">
        <f t="shared" ref="S27:W27" si="28">T19</f>
        <v>0.57556028283994098</v>
      </c>
      <c r="T27" s="14"/>
      <c r="U27" s="14">
        <f t="shared" si="28"/>
        <v>2.0329162566680901</v>
      </c>
      <c r="V27" s="14"/>
      <c r="W27" s="14">
        <f t="shared" si="28"/>
        <v>5.27484504878149</v>
      </c>
      <c r="X27" s="14"/>
      <c r="Y27" s="14">
        <f t="shared" ref="Y27:AC27" si="29">Z19</f>
        <v>3.2681962608386801</v>
      </c>
      <c r="Z27" s="14"/>
      <c r="AA27" s="14">
        <f t="shared" si="29"/>
        <v>5.9789562417098203</v>
      </c>
      <c r="AB27" s="14"/>
      <c r="AC27" s="14">
        <f t="shared" si="29"/>
        <v>5.9507434982037202</v>
      </c>
      <c r="AD27" s="15"/>
    </row>
    <row r="28" spans="2:30" ht="23" customHeight="1"/>
    <row r="29" spans="2:30" ht="23" customHeight="1">
      <c r="B29" s="16"/>
      <c r="C29" s="27"/>
      <c r="D29" s="286" t="s">
        <v>252</v>
      </c>
      <c r="E29" s="286"/>
      <c r="F29" s="286" t="s">
        <v>253</v>
      </c>
      <c r="G29" s="286"/>
      <c r="H29" s="286" t="s">
        <v>254</v>
      </c>
      <c r="I29" s="286"/>
      <c r="J29" s="286" t="s">
        <v>255</v>
      </c>
      <c r="K29" s="286"/>
      <c r="L29" s="319" t="s">
        <v>256</v>
      </c>
      <c r="M29" s="319"/>
      <c r="N29" s="286" t="s">
        <v>257</v>
      </c>
      <c r="O29" s="312"/>
      <c r="Q29" s="16"/>
      <c r="R29" s="27"/>
      <c r="S29" s="286" t="s">
        <v>252</v>
      </c>
      <c r="T29" s="286"/>
      <c r="U29" s="286" t="s">
        <v>253</v>
      </c>
      <c r="V29" s="286"/>
      <c r="W29" s="286" t="s">
        <v>254</v>
      </c>
      <c r="X29" s="286"/>
      <c r="Y29" s="286" t="s">
        <v>255</v>
      </c>
      <c r="Z29" s="286"/>
      <c r="AA29" s="319" t="s">
        <v>256</v>
      </c>
      <c r="AB29" s="319"/>
      <c r="AC29" s="286" t="s">
        <v>257</v>
      </c>
      <c r="AD29" s="312"/>
    </row>
    <row r="30" spans="2:30" ht="23" customHeight="1">
      <c r="B30" s="17" t="s">
        <v>151</v>
      </c>
      <c r="C30" s="2" t="s">
        <v>187</v>
      </c>
      <c r="D30" s="1">
        <v>2561504.4102559998</v>
      </c>
      <c r="E30" s="1">
        <v>2835392.3902440001</v>
      </c>
      <c r="F30" s="1">
        <v>3075773.5</v>
      </c>
      <c r="G30" s="1">
        <v>3160668</v>
      </c>
      <c r="H30" s="1">
        <v>4909924</v>
      </c>
      <c r="I30" s="1">
        <v>5040160.2093019998</v>
      </c>
      <c r="J30" s="1">
        <v>2892652.3076920002</v>
      </c>
      <c r="K30" s="1">
        <v>3130069.25</v>
      </c>
      <c r="L30" s="1">
        <v>4020530.631579</v>
      </c>
      <c r="M30" s="1">
        <v>4606073.3333329996</v>
      </c>
      <c r="N30" s="1">
        <v>3985424</v>
      </c>
      <c r="O30" s="12">
        <v>4566966</v>
      </c>
      <c r="Q30" s="17" t="s">
        <v>151</v>
      </c>
      <c r="R30" s="2" t="s">
        <v>248</v>
      </c>
      <c r="S30" s="1">
        <v>624319.5</v>
      </c>
      <c r="T30" s="1">
        <v>615785.5</v>
      </c>
      <c r="U30" s="1">
        <v>659936</v>
      </c>
      <c r="V30" s="1">
        <v>613862.5</v>
      </c>
      <c r="W30" s="1">
        <v>2353242</v>
      </c>
      <c r="X30" s="1">
        <v>2607280.5</v>
      </c>
      <c r="Y30" s="1">
        <v>911936</v>
      </c>
      <c r="Z30" s="1">
        <v>974877</v>
      </c>
      <c r="AA30" s="1">
        <v>2560524</v>
      </c>
      <c r="AB30" s="1">
        <v>2819453.5</v>
      </c>
      <c r="AC30" s="1">
        <v>3174261.5</v>
      </c>
      <c r="AD30" s="12">
        <v>3459854.6666669999</v>
      </c>
    </row>
    <row r="31" spans="2:30" ht="23" customHeight="1">
      <c r="B31" s="17"/>
      <c r="C31" s="2" t="s">
        <v>162</v>
      </c>
      <c r="D31" s="1">
        <v>753795</v>
      </c>
      <c r="E31" s="1">
        <v>693332</v>
      </c>
      <c r="F31" s="1">
        <v>756426</v>
      </c>
      <c r="G31" s="1">
        <v>609643</v>
      </c>
      <c r="H31" s="1">
        <v>551915</v>
      </c>
      <c r="I31" s="1">
        <v>549309</v>
      </c>
      <c r="J31" s="1">
        <v>534614</v>
      </c>
      <c r="K31" s="1">
        <v>558382</v>
      </c>
      <c r="L31" s="1">
        <v>573095</v>
      </c>
      <c r="M31" s="1">
        <v>638651</v>
      </c>
      <c r="N31" s="1">
        <v>664400</v>
      </c>
      <c r="O31" s="12">
        <v>656937</v>
      </c>
      <c r="Q31" s="17"/>
      <c r="R31" s="2" t="s">
        <v>163</v>
      </c>
      <c r="S31" s="1">
        <v>621970</v>
      </c>
      <c r="T31" s="1">
        <v>585554</v>
      </c>
      <c r="U31" s="1">
        <v>651974</v>
      </c>
      <c r="V31" s="1">
        <v>611590</v>
      </c>
      <c r="W31" s="1">
        <v>582847</v>
      </c>
      <c r="X31" s="1">
        <v>614758</v>
      </c>
      <c r="Y31" s="1">
        <v>585270</v>
      </c>
      <c r="Z31" s="1">
        <v>594740</v>
      </c>
      <c r="AA31" s="1">
        <v>598163</v>
      </c>
      <c r="AB31" s="1">
        <v>604469</v>
      </c>
      <c r="AC31" s="1">
        <v>666948</v>
      </c>
      <c r="AD31" s="12">
        <v>657413</v>
      </c>
    </row>
    <row r="32" spans="2:30" ht="23" customHeight="1">
      <c r="B32" s="17"/>
      <c r="C32" s="2" t="s">
        <v>249</v>
      </c>
      <c r="D32" s="1">
        <f t="shared" ref="D32:O32" si="30">D30/D31</f>
        <v>3.3981446019886001</v>
      </c>
      <c r="E32" s="1">
        <f t="shared" si="30"/>
        <v>4.0895161196136902</v>
      </c>
      <c r="F32" s="1">
        <f t="shared" si="30"/>
        <v>4.06619219857593</v>
      </c>
      <c r="G32" s="1">
        <f t="shared" si="30"/>
        <v>5.1844571331090501</v>
      </c>
      <c r="H32" s="1">
        <f t="shared" si="30"/>
        <v>8.8961597347417598</v>
      </c>
      <c r="I32" s="1">
        <f t="shared" si="30"/>
        <v>9.1754553617399299</v>
      </c>
      <c r="J32" s="1">
        <f t="shared" si="30"/>
        <v>5.4107305601649003</v>
      </c>
      <c r="K32" s="1">
        <f t="shared" si="30"/>
        <v>5.6056055710964898</v>
      </c>
      <c r="L32" s="1">
        <f t="shared" si="30"/>
        <v>7.0154697416292198</v>
      </c>
      <c r="M32" s="1">
        <f t="shared" si="30"/>
        <v>7.2121915307938096</v>
      </c>
      <c r="N32" s="1">
        <f t="shared" si="30"/>
        <v>5.9985310054184202</v>
      </c>
      <c r="O32" s="12">
        <f t="shared" si="30"/>
        <v>6.9519086305079503</v>
      </c>
      <c r="Q32" s="17"/>
      <c r="R32" s="2" t="s">
        <v>250</v>
      </c>
      <c r="S32" s="1">
        <f t="shared" ref="S32:AD32" si="31">S30/S31</f>
        <v>1.0037775133848901</v>
      </c>
      <c r="T32" s="1">
        <f t="shared" si="31"/>
        <v>1.0516288847826201</v>
      </c>
      <c r="U32" s="1">
        <f t="shared" si="31"/>
        <v>1.0122121434290301</v>
      </c>
      <c r="V32" s="1">
        <f t="shared" si="31"/>
        <v>1.0037157245867301</v>
      </c>
      <c r="W32" s="1">
        <f t="shared" si="31"/>
        <v>4.0374952603341896</v>
      </c>
      <c r="X32" s="1">
        <f t="shared" si="31"/>
        <v>4.2411493628387102</v>
      </c>
      <c r="Y32" s="1">
        <f t="shared" si="31"/>
        <v>1.5581458130435499</v>
      </c>
      <c r="Z32" s="1">
        <f t="shared" si="31"/>
        <v>1.6391650132831199</v>
      </c>
      <c r="AA32" s="1">
        <f t="shared" si="31"/>
        <v>4.2806459108972001</v>
      </c>
      <c r="AB32" s="1">
        <f t="shared" si="31"/>
        <v>4.6643475513219004</v>
      </c>
      <c r="AC32" s="1">
        <f t="shared" si="31"/>
        <v>4.7593837900405997</v>
      </c>
      <c r="AD32" s="12">
        <f t="shared" si="31"/>
        <v>5.26283274998669</v>
      </c>
    </row>
    <row r="33" spans="2:30" ht="23" customHeight="1">
      <c r="B33" s="17"/>
      <c r="C33" s="2" t="s">
        <v>3</v>
      </c>
      <c r="D33" s="1">
        <f>AVERAGE(D32:E32)</f>
        <v>3.7438303608011498</v>
      </c>
      <c r="O33" s="12"/>
      <c r="Q33" s="17"/>
      <c r="R33" s="2" t="s">
        <v>3</v>
      </c>
      <c r="S33" s="1">
        <f>AVERAGE(S32:T32)</f>
        <v>1.02770319908375</v>
      </c>
      <c r="AD33" s="12"/>
    </row>
    <row r="34" spans="2:30" ht="23" customHeight="1">
      <c r="B34" s="17"/>
      <c r="C34" s="2" t="s">
        <v>4</v>
      </c>
      <c r="D34" s="1">
        <f>D32/D33</f>
        <v>0.90766521837314995</v>
      </c>
      <c r="E34" s="1">
        <f>E32/D33</f>
        <v>1.09233478162685</v>
      </c>
      <c r="F34" s="1">
        <f>F32/D33</f>
        <v>1.08610481958531</v>
      </c>
      <c r="G34" s="1">
        <f>G32/D33</f>
        <v>1.38480022689907</v>
      </c>
      <c r="H34" s="1">
        <f>H32/D33</f>
        <v>2.37621870581712</v>
      </c>
      <c r="I34" s="1">
        <f>I32/D33</f>
        <v>2.4508202769573302</v>
      </c>
      <c r="J34" s="1">
        <f>J32/D33</f>
        <v>1.4452392439616499</v>
      </c>
      <c r="K34" s="1">
        <f>K32/D33</f>
        <v>1.49729155193264</v>
      </c>
      <c r="L34" s="1">
        <f>L32/D33</f>
        <v>1.87387489964368</v>
      </c>
      <c r="M34" s="1">
        <f>M32/D33</f>
        <v>1.9264204933822</v>
      </c>
      <c r="N34" s="1">
        <f>N32/D33</f>
        <v>1.6022443399745201</v>
      </c>
      <c r="O34" s="12">
        <f>O32/D33</f>
        <v>1.8568973378965501</v>
      </c>
      <c r="Q34" s="17"/>
      <c r="R34" s="2" t="s">
        <v>4</v>
      </c>
      <c r="S34" s="1">
        <f>S32/S33</f>
        <v>0.97671926513394702</v>
      </c>
      <c r="T34" s="1">
        <f>T32/S33</f>
        <v>1.02328073486605</v>
      </c>
      <c r="U34" s="1">
        <f>U32/S33</f>
        <v>0.98492652774796097</v>
      </c>
      <c r="V34" s="1">
        <f>V32/S33</f>
        <v>0.97665914194058601</v>
      </c>
      <c r="W34" s="1">
        <f>W32/S33</f>
        <v>3.9286588422939701</v>
      </c>
      <c r="X34" s="1">
        <f>X32/S33</f>
        <v>4.1268231592738998</v>
      </c>
      <c r="Y34" s="1">
        <f>Y32/S33</f>
        <v>1.5161437800648201</v>
      </c>
      <c r="Z34" s="1">
        <f>Z32/S33</f>
        <v>1.59497899271357</v>
      </c>
      <c r="AA34" s="1">
        <f>AA32/S33</f>
        <v>4.1652550217938398</v>
      </c>
      <c r="AB34" s="1">
        <f>AB32/S33</f>
        <v>4.5386134396393798</v>
      </c>
      <c r="AC34" s="1">
        <f>AC32/S33</f>
        <v>4.63108784159067</v>
      </c>
      <c r="AD34" s="12">
        <f>AD32/S33</f>
        <v>5.1209656199170697</v>
      </c>
    </row>
    <row r="35" spans="2:30" ht="23" customHeight="1">
      <c r="B35" s="17"/>
      <c r="C35" s="2"/>
      <c r="O35" s="12"/>
      <c r="Q35" s="17"/>
      <c r="R35" s="2"/>
      <c r="AD35" s="12"/>
    </row>
    <row r="36" spans="2:30" ht="23" customHeight="1">
      <c r="B36" s="17" t="s">
        <v>158</v>
      </c>
      <c r="C36" s="2" t="s">
        <v>187</v>
      </c>
      <c r="D36" s="1">
        <v>1150448.6486490001</v>
      </c>
      <c r="E36" s="1">
        <v>1009656</v>
      </c>
      <c r="F36" s="1">
        <v>856312.64864899998</v>
      </c>
      <c r="G36" s="1">
        <v>1197517.4054050001</v>
      </c>
      <c r="H36" s="1">
        <v>2276542</v>
      </c>
      <c r="I36" s="1">
        <v>2156182.8571429998</v>
      </c>
      <c r="J36" s="1">
        <v>1548014.461538</v>
      </c>
      <c r="K36" s="1">
        <v>1520134.702703</v>
      </c>
      <c r="L36" s="1">
        <v>1229683.8918920001</v>
      </c>
      <c r="M36" s="1">
        <v>2083183.0769229999</v>
      </c>
      <c r="N36" s="1">
        <v>1978867.6756760001</v>
      </c>
      <c r="O36" s="12">
        <v>2155038.3157890001</v>
      </c>
      <c r="Q36" s="17" t="s">
        <v>158</v>
      </c>
      <c r="R36" s="2" t="s">
        <v>248</v>
      </c>
      <c r="S36" s="1">
        <v>1284510.8999999999</v>
      </c>
      <c r="T36" s="1">
        <v>1058143.1499999999</v>
      </c>
      <c r="U36" s="1">
        <v>1278337.6842110001</v>
      </c>
      <c r="V36" s="1">
        <v>1045454.9473680001</v>
      </c>
      <c r="W36" s="1">
        <v>3851498.2</v>
      </c>
      <c r="X36" s="1">
        <v>3700678.3783780001</v>
      </c>
      <c r="Y36" s="1">
        <v>1611548.216216</v>
      </c>
      <c r="Z36" s="1">
        <v>1455885.3333330001</v>
      </c>
      <c r="AA36" s="1">
        <v>3336230.15</v>
      </c>
      <c r="AB36" s="1">
        <v>3911491.35</v>
      </c>
      <c r="AC36" s="1">
        <v>3504791.7</v>
      </c>
      <c r="AD36" s="12">
        <v>3454444.05</v>
      </c>
    </row>
    <row r="37" spans="2:30" ht="23" customHeight="1">
      <c r="B37" s="17"/>
      <c r="C37" s="2" t="s">
        <v>162</v>
      </c>
      <c r="D37" s="1">
        <v>278361</v>
      </c>
      <c r="E37" s="1">
        <v>299635</v>
      </c>
      <c r="F37" s="1">
        <v>319895</v>
      </c>
      <c r="G37" s="1">
        <v>345353</v>
      </c>
      <c r="H37" s="1">
        <v>283082</v>
      </c>
      <c r="I37" s="1">
        <v>276051</v>
      </c>
      <c r="J37" s="1">
        <v>279882</v>
      </c>
      <c r="K37" s="1">
        <v>257828</v>
      </c>
      <c r="L37" s="1">
        <v>254122</v>
      </c>
      <c r="M37" s="1">
        <v>274513</v>
      </c>
      <c r="N37" s="1">
        <v>268165</v>
      </c>
      <c r="O37" s="12">
        <v>273761</v>
      </c>
      <c r="Q37" s="17"/>
      <c r="R37" s="2" t="s">
        <v>163</v>
      </c>
      <c r="S37" s="1">
        <v>355332</v>
      </c>
      <c r="T37" s="1">
        <v>395716</v>
      </c>
      <c r="U37" s="1">
        <v>452210</v>
      </c>
      <c r="V37" s="1">
        <v>474919</v>
      </c>
      <c r="W37" s="1">
        <v>523076</v>
      </c>
      <c r="X37" s="1">
        <v>495621</v>
      </c>
      <c r="Y37" s="1">
        <v>441343</v>
      </c>
      <c r="Z37" s="1">
        <v>492522</v>
      </c>
      <c r="AA37" s="1">
        <v>503223</v>
      </c>
      <c r="AB37" s="1">
        <v>576280</v>
      </c>
      <c r="AC37" s="1">
        <v>507078</v>
      </c>
      <c r="AD37" s="12">
        <v>580823</v>
      </c>
    </row>
    <row r="38" spans="2:30" ht="23" customHeight="1">
      <c r="B38" s="17"/>
      <c r="C38" s="2" t="s">
        <v>249</v>
      </c>
      <c r="D38" s="1">
        <f t="shared" ref="D38:O38" si="32">D36/D37</f>
        <v>4.1329376193109004</v>
      </c>
      <c r="E38" s="1">
        <f t="shared" si="32"/>
        <v>3.3696197039731701</v>
      </c>
      <c r="F38" s="1">
        <f t="shared" si="32"/>
        <v>2.6768553701964701</v>
      </c>
      <c r="G38" s="1">
        <f t="shared" si="32"/>
        <v>3.4675170199911398</v>
      </c>
      <c r="H38" s="1">
        <f t="shared" si="32"/>
        <v>8.0419878339138506</v>
      </c>
      <c r="I38" s="1">
        <f t="shared" si="32"/>
        <v>7.81081342629804</v>
      </c>
      <c r="J38" s="1">
        <f t="shared" si="32"/>
        <v>5.5309539789554201</v>
      </c>
      <c r="K38" s="1">
        <f t="shared" si="32"/>
        <v>5.8959255887762403</v>
      </c>
      <c r="L38" s="1">
        <f t="shared" si="32"/>
        <v>4.8389509443967897</v>
      </c>
      <c r="M38" s="1">
        <f t="shared" si="32"/>
        <v>7.58864999808024</v>
      </c>
      <c r="N38" s="1">
        <f t="shared" si="32"/>
        <v>7.3792913902858297</v>
      </c>
      <c r="O38" s="12">
        <f t="shared" si="32"/>
        <v>7.8719697684805396</v>
      </c>
      <c r="Q38" s="17"/>
      <c r="R38" s="2" t="s">
        <v>250</v>
      </c>
      <c r="S38" s="1">
        <f t="shared" ref="S38:AD38" si="33">S36/S37</f>
        <v>3.6149598122319402</v>
      </c>
      <c r="T38" s="1">
        <f t="shared" si="33"/>
        <v>2.6739963761889798</v>
      </c>
      <c r="U38" s="1">
        <f t="shared" si="33"/>
        <v>2.8268673497069901</v>
      </c>
      <c r="V38" s="1">
        <f t="shared" si="33"/>
        <v>2.20133316916779</v>
      </c>
      <c r="W38" s="1">
        <f t="shared" si="33"/>
        <v>7.3631713173611502</v>
      </c>
      <c r="X38" s="1">
        <f t="shared" si="33"/>
        <v>7.4667505581442297</v>
      </c>
      <c r="Y38" s="1">
        <f t="shared" si="33"/>
        <v>3.6514643173586099</v>
      </c>
      <c r="Z38" s="1">
        <f t="shared" si="33"/>
        <v>2.9559803081547602</v>
      </c>
      <c r="AA38" s="1">
        <f t="shared" si="33"/>
        <v>6.6297250920566002</v>
      </c>
      <c r="AB38" s="1">
        <f t="shared" si="33"/>
        <v>6.7874841223016604</v>
      </c>
      <c r="AC38" s="1">
        <f t="shared" si="33"/>
        <v>6.9117407972737901</v>
      </c>
      <c r="AD38" s="12">
        <f t="shared" si="33"/>
        <v>5.94749872164153</v>
      </c>
    </row>
    <row r="39" spans="2:30" ht="23" customHeight="1">
      <c r="B39" s="17"/>
      <c r="C39" s="2" t="s">
        <v>3</v>
      </c>
      <c r="D39" s="1">
        <f>AVERAGE(D38:E38)</f>
        <v>3.7512786616420302</v>
      </c>
      <c r="O39" s="12"/>
      <c r="Q39" s="17"/>
      <c r="R39" s="2" t="s">
        <v>3</v>
      </c>
      <c r="S39" s="1">
        <f>AVERAGE(S38:T38)</f>
        <v>3.1444780942104602</v>
      </c>
      <c r="AD39" s="12"/>
    </row>
    <row r="40" spans="2:30" ht="23" customHeight="1">
      <c r="B40" s="17"/>
      <c r="C40" s="2" t="s">
        <v>4</v>
      </c>
      <c r="D40" s="1">
        <f>D38/D39</f>
        <v>1.10174103075078</v>
      </c>
      <c r="E40" s="1">
        <f>E38/D39</f>
        <v>0.898258969249221</v>
      </c>
      <c r="F40" s="1">
        <f>F38/D39</f>
        <v>0.71358478312158802</v>
      </c>
      <c r="G40" s="1">
        <f>G38/D39</f>
        <v>0.92435602170736098</v>
      </c>
      <c r="H40" s="1">
        <f>H38/D39</f>
        <v>2.14379910406167</v>
      </c>
      <c r="I40" s="1">
        <f>I38/D39</f>
        <v>2.0821736082061801</v>
      </c>
      <c r="J40" s="1">
        <f>J38/D39</f>
        <v>1.47441831914838</v>
      </c>
      <c r="K40" s="1">
        <f>K38/D39</f>
        <v>1.57171090728713</v>
      </c>
      <c r="L40" s="1">
        <f>L38/D39</f>
        <v>1.28994707694647</v>
      </c>
      <c r="M40" s="1">
        <f>M38/D39</f>
        <v>2.02295022112766</v>
      </c>
      <c r="N40" s="1">
        <f>N38/D39</f>
        <v>1.9671402889210401</v>
      </c>
      <c r="O40" s="12">
        <f>O38/D39</f>
        <v>2.0984764072511699</v>
      </c>
      <c r="Q40" s="17"/>
      <c r="R40" s="2" t="s">
        <v>4</v>
      </c>
      <c r="S40" s="1">
        <f>S38/S39</f>
        <v>1.1496215600572099</v>
      </c>
      <c r="T40" s="1">
        <f>T38/S39</f>
        <v>0.85037843994279405</v>
      </c>
      <c r="U40" s="1">
        <f>U38/S39</f>
        <v>0.89899413034924802</v>
      </c>
      <c r="V40" s="1">
        <f>V38/S39</f>
        <v>0.70006312755710898</v>
      </c>
      <c r="W40" s="1">
        <f>W38/S39</f>
        <v>2.3416195300956399</v>
      </c>
      <c r="X40" s="1">
        <f>X38/S39</f>
        <v>2.3745595721884101</v>
      </c>
      <c r="Y40" s="1">
        <f>Y38/S39</f>
        <v>1.1612306424018699</v>
      </c>
      <c r="Z40" s="1">
        <f>Z38/S39</f>
        <v>0.94005434911352803</v>
      </c>
      <c r="AA40" s="1">
        <f>AA38/S39</f>
        <v>2.1083705764282801</v>
      </c>
      <c r="AB40" s="1">
        <f>AB38/S39</f>
        <v>2.1585407558725298</v>
      </c>
      <c r="AC40" s="1">
        <f>AC38/S39</f>
        <v>2.1980565900584699</v>
      </c>
      <c r="AD40" s="12">
        <f>AD38/S39</f>
        <v>1.8914104482368399</v>
      </c>
    </row>
    <row r="41" spans="2:30" ht="23" customHeight="1">
      <c r="B41" s="17"/>
      <c r="C41" s="2"/>
      <c r="O41" s="12"/>
      <c r="Q41" s="17"/>
      <c r="R41" s="2"/>
      <c r="AD41" s="12"/>
    </row>
    <row r="42" spans="2:30" ht="23" customHeight="1">
      <c r="B42" s="17" t="s">
        <v>159</v>
      </c>
      <c r="C42" s="2" t="s">
        <v>187</v>
      </c>
      <c r="D42" s="1">
        <v>646668</v>
      </c>
      <c r="E42" s="1">
        <v>546413.84615400003</v>
      </c>
      <c r="F42" s="1">
        <v>821318.46153800003</v>
      </c>
      <c r="G42" s="1">
        <v>556822.46153800003</v>
      </c>
      <c r="H42" s="1">
        <v>1534615.3846150001</v>
      </c>
      <c r="I42" s="1">
        <v>1400157.538462</v>
      </c>
      <c r="J42" s="1">
        <v>1003909.846154</v>
      </c>
      <c r="K42" s="1">
        <v>1010112</v>
      </c>
      <c r="L42" s="1">
        <v>1190181.538462</v>
      </c>
      <c r="M42" s="1">
        <v>1189207.0769229999</v>
      </c>
      <c r="N42" s="1">
        <v>1358069.538462</v>
      </c>
      <c r="O42" s="12">
        <v>1273816.9230770001</v>
      </c>
      <c r="Q42" s="17" t="s">
        <v>159</v>
      </c>
      <c r="R42" s="2" t="s">
        <v>248</v>
      </c>
      <c r="S42" s="1">
        <v>1317696</v>
      </c>
      <c r="T42" s="1">
        <v>1194727.771429</v>
      </c>
      <c r="U42" s="1">
        <v>937602.05714299995</v>
      </c>
      <c r="V42" s="1">
        <v>1014485.257143</v>
      </c>
      <c r="W42" s="1">
        <v>3443316</v>
      </c>
      <c r="X42" s="1">
        <v>3517220.1142859999</v>
      </c>
      <c r="Y42" s="1">
        <v>2151236.9142860002</v>
      </c>
      <c r="Z42" s="1">
        <v>2142423.0857139998</v>
      </c>
      <c r="AA42" s="1">
        <v>3277478.0540539999</v>
      </c>
      <c r="AB42" s="1">
        <v>3457553.538462</v>
      </c>
      <c r="AC42" s="1">
        <v>3384118.1621619998</v>
      </c>
      <c r="AD42" s="12">
        <v>3284269.538462</v>
      </c>
    </row>
    <row r="43" spans="2:30" ht="23" customHeight="1">
      <c r="B43" s="17"/>
      <c r="C43" s="2" t="s">
        <v>162</v>
      </c>
      <c r="D43" s="1">
        <v>311950</v>
      </c>
      <c r="E43" s="1">
        <v>384369</v>
      </c>
      <c r="F43" s="1">
        <v>318371</v>
      </c>
      <c r="G43" s="1">
        <v>389363</v>
      </c>
      <c r="H43" s="1">
        <v>345545</v>
      </c>
      <c r="I43" s="1">
        <v>413950</v>
      </c>
      <c r="J43" s="1">
        <v>426572</v>
      </c>
      <c r="K43" s="1">
        <v>358923</v>
      </c>
      <c r="L43" s="1">
        <v>320140</v>
      </c>
      <c r="M43" s="1">
        <v>314296</v>
      </c>
      <c r="N43" s="1">
        <v>345288</v>
      </c>
      <c r="O43" s="12">
        <v>324042</v>
      </c>
      <c r="Q43" s="17"/>
      <c r="R43" s="2" t="s">
        <v>163</v>
      </c>
      <c r="S43" s="1">
        <v>408203</v>
      </c>
      <c r="T43" s="1">
        <v>400809</v>
      </c>
      <c r="U43" s="1">
        <v>374275</v>
      </c>
      <c r="V43" s="1">
        <v>371658</v>
      </c>
      <c r="W43" s="1">
        <v>298996</v>
      </c>
      <c r="X43" s="1">
        <v>315570</v>
      </c>
      <c r="Y43" s="1">
        <v>360431</v>
      </c>
      <c r="Z43" s="1">
        <v>454549</v>
      </c>
      <c r="AA43" s="1">
        <v>416783</v>
      </c>
      <c r="AB43" s="1">
        <v>391284</v>
      </c>
      <c r="AC43" s="1">
        <v>425241</v>
      </c>
      <c r="AD43" s="12">
        <v>460807</v>
      </c>
    </row>
    <row r="44" spans="2:30" ht="23" customHeight="1">
      <c r="B44" s="17"/>
      <c r="C44" s="2" t="s">
        <v>249</v>
      </c>
      <c r="D44" s="1">
        <f t="shared" ref="D44:O44" si="34">D42/D43</f>
        <v>2.0729860554576098</v>
      </c>
      <c r="E44" s="1">
        <f t="shared" si="34"/>
        <v>1.4215866684201901</v>
      </c>
      <c r="F44" s="1">
        <f t="shared" si="34"/>
        <v>2.57975274612952</v>
      </c>
      <c r="G44" s="1">
        <f t="shared" si="34"/>
        <v>1.4300857080359499</v>
      </c>
      <c r="H44" s="1">
        <f t="shared" si="34"/>
        <v>4.4411448135988101</v>
      </c>
      <c r="I44" s="1">
        <f t="shared" si="34"/>
        <v>3.3824315459886498</v>
      </c>
      <c r="J44" s="1">
        <f t="shared" si="34"/>
        <v>2.35343587050721</v>
      </c>
      <c r="K44" s="1">
        <f t="shared" si="34"/>
        <v>2.8142860725002299</v>
      </c>
      <c r="L44" s="1">
        <f t="shared" si="34"/>
        <v>3.7176908179608898</v>
      </c>
      <c r="M44" s="1">
        <f t="shared" si="34"/>
        <v>3.7837168685665699</v>
      </c>
      <c r="N44" s="1">
        <f t="shared" si="34"/>
        <v>3.9331501195002398</v>
      </c>
      <c r="O44" s="12">
        <f t="shared" si="34"/>
        <v>3.9310241359978</v>
      </c>
      <c r="Q44" s="17"/>
      <c r="R44" s="2" t="s">
        <v>250</v>
      </c>
      <c r="S44" s="1">
        <f t="shared" ref="S44:AD44" si="35">S42/S43</f>
        <v>3.2280409502134999</v>
      </c>
      <c r="T44" s="1">
        <f t="shared" si="35"/>
        <v>2.98079077922152</v>
      </c>
      <c r="U44" s="1">
        <f t="shared" si="35"/>
        <v>2.50511537544052</v>
      </c>
      <c r="V44" s="1">
        <f t="shared" si="35"/>
        <v>2.7296203960173102</v>
      </c>
      <c r="W44" s="1">
        <f t="shared" si="35"/>
        <v>11.5162610871048</v>
      </c>
      <c r="X44" s="1">
        <f t="shared" si="35"/>
        <v>11.145609894115401</v>
      </c>
      <c r="Y44" s="1">
        <f t="shared" si="35"/>
        <v>5.96851245948878</v>
      </c>
      <c r="Z44" s="1">
        <f t="shared" si="35"/>
        <v>4.7132940248774098</v>
      </c>
      <c r="AA44" s="1">
        <f t="shared" si="35"/>
        <v>7.8637517702353499</v>
      </c>
      <c r="AB44" s="1">
        <f t="shared" si="35"/>
        <v>8.8364296481890392</v>
      </c>
      <c r="AC44" s="1">
        <f t="shared" si="35"/>
        <v>7.9581182486213704</v>
      </c>
      <c r="AD44" s="12">
        <f t="shared" si="35"/>
        <v>7.1272127777182197</v>
      </c>
    </row>
    <row r="45" spans="2:30" ht="23" customHeight="1">
      <c r="B45" s="17"/>
      <c r="C45" s="2" t="s">
        <v>3</v>
      </c>
      <c r="D45" s="1">
        <f>AVERAGE(D44:E44)</f>
        <v>1.7472863619389001</v>
      </c>
      <c r="O45" s="12"/>
      <c r="Q45" s="17"/>
      <c r="R45" s="2" t="s">
        <v>3</v>
      </c>
      <c r="S45" s="1">
        <f>AVERAGE(S44:T44)</f>
        <v>3.10441586471751</v>
      </c>
      <c r="AD45" s="12"/>
    </row>
    <row r="46" spans="2:30" ht="23" customHeight="1">
      <c r="B46" s="17"/>
      <c r="C46" s="2" t="s">
        <v>4</v>
      </c>
      <c r="D46" s="1">
        <f>D44/D45</f>
        <v>1.1864031566968201</v>
      </c>
      <c r="E46" s="1">
        <f>E44/D45</f>
        <v>0.81359684330318305</v>
      </c>
      <c r="F46" s="1">
        <f>F44/D45</f>
        <v>1.47643385899656</v>
      </c>
      <c r="G46" s="1">
        <f>G44/D45</f>
        <v>0.81846097994437095</v>
      </c>
      <c r="H46" s="1">
        <f>H44/D45</f>
        <v>2.5417383837819401</v>
      </c>
      <c r="I46" s="1">
        <f>I44/D45</f>
        <v>1.9358198058819001</v>
      </c>
      <c r="J46" s="1">
        <f>J44/D45</f>
        <v>1.3469090824332199</v>
      </c>
      <c r="K46" s="1">
        <f>K44/D45</f>
        <v>1.61066104206143</v>
      </c>
      <c r="L46" s="1">
        <f>L44/D45</f>
        <v>2.12769406260088</v>
      </c>
      <c r="M46" s="1">
        <f>M44/D45</f>
        <v>2.1654818299891798</v>
      </c>
      <c r="N46" s="1">
        <f>N44/D45</f>
        <v>2.25100487543197</v>
      </c>
      <c r="O46" s="12">
        <f>O44/D45</f>
        <v>2.24978814098663</v>
      </c>
      <c r="Q46" s="17"/>
      <c r="R46" s="2" t="s">
        <v>4</v>
      </c>
      <c r="S46" s="1">
        <f>S44/S45</f>
        <v>1.0398223340181401</v>
      </c>
      <c r="T46" s="1">
        <f>T44/S45</f>
        <v>0.96017766598186205</v>
      </c>
      <c r="U46" s="1">
        <f>U44/S45</f>
        <v>0.80695225272870297</v>
      </c>
      <c r="V46" s="1">
        <f>V44/S45</f>
        <v>0.879270212164597</v>
      </c>
      <c r="W46" s="1">
        <f>W44/S45</f>
        <v>3.7096386531167198</v>
      </c>
      <c r="X46" s="1">
        <f>X44/S45</f>
        <v>3.5902438267978698</v>
      </c>
      <c r="Y46" s="1">
        <f>Y44/S45</f>
        <v>1.9225879262254999</v>
      </c>
      <c r="Z46" s="1">
        <f>Z44/S45</f>
        <v>1.5182547153057699</v>
      </c>
      <c r="AA46" s="1">
        <f>AA44/S45</f>
        <v>2.5330858083831198</v>
      </c>
      <c r="AB46" s="1">
        <f>AB44/S45</f>
        <v>2.8464065490121202</v>
      </c>
      <c r="AC46" s="1">
        <f>AC44/S45</f>
        <v>2.5634833074613002</v>
      </c>
      <c r="AD46" s="12">
        <f>AD44/S45</f>
        <v>2.2958305485810802</v>
      </c>
    </row>
    <row r="47" spans="2:30" ht="23" customHeight="1">
      <c r="B47" s="17"/>
      <c r="C47" s="2"/>
      <c r="O47" s="12"/>
      <c r="Q47" s="17"/>
      <c r="R47" s="2"/>
      <c r="AD47" s="12"/>
    </row>
    <row r="48" spans="2:30" ht="23" customHeight="1">
      <c r="B48" s="17"/>
      <c r="C48" s="2" t="s">
        <v>187</v>
      </c>
      <c r="D48" s="1" t="s">
        <v>252</v>
      </c>
      <c r="F48" s="1" t="s">
        <v>253</v>
      </c>
      <c r="H48" s="1" t="s">
        <v>254</v>
      </c>
      <c r="J48" s="1" t="s">
        <v>255</v>
      </c>
      <c r="L48" s="1" t="s">
        <v>256</v>
      </c>
      <c r="N48" s="1" t="s">
        <v>257</v>
      </c>
      <c r="O48" s="12"/>
      <c r="Q48" s="17"/>
      <c r="R48" s="2" t="s">
        <v>248</v>
      </c>
      <c r="S48" s="1" t="s">
        <v>252</v>
      </c>
      <c r="U48" s="1" t="s">
        <v>253</v>
      </c>
      <c r="W48" s="1" t="s">
        <v>254</v>
      </c>
      <c r="Y48" s="1" t="s">
        <v>255</v>
      </c>
      <c r="AA48" s="1" t="s">
        <v>256</v>
      </c>
      <c r="AC48" s="1" t="s">
        <v>257</v>
      </c>
      <c r="AD48" s="12"/>
    </row>
    <row r="49" spans="2:30" ht="23" customHeight="1">
      <c r="B49" s="17"/>
      <c r="C49" s="2"/>
      <c r="D49" s="1">
        <f t="shared" ref="D49:H49" si="36">D34</f>
        <v>0.90766521837314995</v>
      </c>
      <c r="F49" s="1">
        <f t="shared" si="36"/>
        <v>1.08610481958531</v>
      </c>
      <c r="H49" s="1">
        <f t="shared" si="36"/>
        <v>2.37621870581712</v>
      </c>
      <c r="J49" s="1">
        <f t="shared" ref="J49:N49" si="37">J34</f>
        <v>1.4452392439616499</v>
      </c>
      <c r="L49" s="1">
        <f t="shared" si="37"/>
        <v>1.87387489964368</v>
      </c>
      <c r="N49" s="1">
        <f t="shared" si="37"/>
        <v>1.6022443399745201</v>
      </c>
      <c r="O49" s="12"/>
      <c r="Q49" s="17"/>
      <c r="R49" s="2"/>
      <c r="S49" s="1">
        <f t="shared" ref="S49:W49" si="38">S34</f>
        <v>0.97671926513394702</v>
      </c>
      <c r="U49" s="1">
        <f t="shared" si="38"/>
        <v>0.98492652774796097</v>
      </c>
      <c r="W49" s="1">
        <f t="shared" si="38"/>
        <v>3.9286588422939701</v>
      </c>
      <c r="Y49" s="1">
        <f t="shared" ref="Y49:AC49" si="39">Y34</f>
        <v>1.5161437800648201</v>
      </c>
      <c r="AA49" s="1">
        <f t="shared" si="39"/>
        <v>4.1652550217938398</v>
      </c>
      <c r="AC49" s="1">
        <f t="shared" si="39"/>
        <v>4.63108784159067</v>
      </c>
      <c r="AD49" s="12"/>
    </row>
    <row r="50" spans="2:30" ht="23" customHeight="1">
      <c r="B50" s="17"/>
      <c r="C50" s="2"/>
      <c r="D50" s="1">
        <f t="shared" ref="D50:H50" si="40">E34</f>
        <v>1.09233478162685</v>
      </c>
      <c r="F50" s="1">
        <f t="shared" si="40"/>
        <v>1.38480022689907</v>
      </c>
      <c r="H50" s="1">
        <f t="shared" si="40"/>
        <v>2.4508202769573302</v>
      </c>
      <c r="J50" s="1">
        <f t="shared" ref="J50:N50" si="41">K34</f>
        <v>1.49729155193264</v>
      </c>
      <c r="L50" s="1">
        <f t="shared" si="41"/>
        <v>1.9264204933822</v>
      </c>
      <c r="N50" s="1">
        <f t="shared" si="41"/>
        <v>1.8568973378965501</v>
      </c>
      <c r="O50" s="12"/>
      <c r="Q50" s="17"/>
      <c r="R50" s="2"/>
      <c r="S50" s="1">
        <f t="shared" ref="S50:W50" si="42">T34</f>
        <v>1.02328073486605</v>
      </c>
      <c r="U50" s="1">
        <f t="shared" si="42"/>
        <v>0.97665914194058601</v>
      </c>
      <c r="W50" s="1">
        <f t="shared" si="42"/>
        <v>4.1268231592738998</v>
      </c>
      <c r="Y50" s="1">
        <f t="shared" ref="Y50:AC50" si="43">Z34</f>
        <v>1.59497899271357</v>
      </c>
      <c r="AA50" s="1">
        <f t="shared" si="43"/>
        <v>4.5386134396393798</v>
      </c>
      <c r="AC50" s="1">
        <f t="shared" si="43"/>
        <v>5.1209656199170697</v>
      </c>
      <c r="AD50" s="12"/>
    </row>
    <row r="51" spans="2:30" ht="23" customHeight="1">
      <c r="B51" s="17"/>
      <c r="C51" s="2"/>
      <c r="D51" s="1">
        <f t="shared" ref="D51:H51" si="44">D40</f>
        <v>1.10174103075078</v>
      </c>
      <c r="F51" s="1">
        <f t="shared" si="44"/>
        <v>0.71358478312158802</v>
      </c>
      <c r="H51" s="1">
        <f t="shared" si="44"/>
        <v>2.14379910406167</v>
      </c>
      <c r="J51" s="1">
        <f t="shared" ref="J51:N51" si="45">J40</f>
        <v>1.47441831914838</v>
      </c>
      <c r="L51" s="1">
        <f t="shared" si="45"/>
        <v>1.28994707694647</v>
      </c>
      <c r="N51" s="1">
        <f t="shared" si="45"/>
        <v>1.9671402889210401</v>
      </c>
      <c r="O51" s="12"/>
      <c r="Q51" s="17"/>
      <c r="R51" s="2"/>
      <c r="S51" s="1">
        <f t="shared" ref="S51:W51" si="46">S40</f>
        <v>1.1496215600572099</v>
      </c>
      <c r="U51" s="1">
        <f t="shared" si="46"/>
        <v>0.89899413034924802</v>
      </c>
      <c r="W51" s="1">
        <f t="shared" si="46"/>
        <v>2.3416195300956399</v>
      </c>
      <c r="Y51" s="1">
        <f t="shared" ref="Y51:AC51" si="47">Y40</f>
        <v>1.1612306424018699</v>
      </c>
      <c r="AA51" s="1">
        <f t="shared" si="47"/>
        <v>2.1083705764282801</v>
      </c>
      <c r="AC51" s="1">
        <f t="shared" si="47"/>
        <v>2.1980565900584699</v>
      </c>
      <c r="AD51" s="12"/>
    </row>
    <row r="52" spans="2:30" ht="23" customHeight="1">
      <c r="B52" s="17"/>
      <c r="C52" s="2"/>
      <c r="D52" s="1">
        <f t="shared" ref="D52:H52" si="48">E40</f>
        <v>0.898258969249221</v>
      </c>
      <c r="F52" s="1">
        <f t="shared" si="48"/>
        <v>0.92435602170736098</v>
      </c>
      <c r="H52" s="1">
        <f t="shared" si="48"/>
        <v>2.0821736082061801</v>
      </c>
      <c r="J52" s="1">
        <f t="shared" ref="J52:N52" si="49">K40</f>
        <v>1.57171090728713</v>
      </c>
      <c r="L52" s="1">
        <f t="shared" si="49"/>
        <v>2.02295022112766</v>
      </c>
      <c r="N52" s="1">
        <f t="shared" si="49"/>
        <v>2.0984764072511699</v>
      </c>
      <c r="O52" s="12"/>
      <c r="Q52" s="17"/>
      <c r="R52" s="2"/>
      <c r="S52" s="1">
        <f t="shared" ref="S52:W52" si="50">T40</f>
        <v>0.85037843994279405</v>
      </c>
      <c r="U52" s="1">
        <f t="shared" si="50"/>
        <v>0.70006312755710898</v>
      </c>
      <c r="W52" s="1">
        <f t="shared" si="50"/>
        <v>2.3745595721884101</v>
      </c>
      <c r="Y52" s="1">
        <f t="shared" ref="Y52:AC52" si="51">Z40</f>
        <v>0.94005434911352803</v>
      </c>
      <c r="AA52" s="1">
        <f t="shared" si="51"/>
        <v>2.1585407558725298</v>
      </c>
      <c r="AC52" s="1">
        <f t="shared" si="51"/>
        <v>1.8914104482368399</v>
      </c>
      <c r="AD52" s="12"/>
    </row>
    <row r="53" spans="2:30" ht="23" customHeight="1">
      <c r="B53" s="17"/>
      <c r="C53" s="2"/>
      <c r="D53" s="1">
        <f t="shared" ref="D53:H53" si="52">D46</f>
        <v>1.1864031566968201</v>
      </c>
      <c r="F53" s="1">
        <f t="shared" si="52"/>
        <v>1.47643385899656</v>
      </c>
      <c r="H53" s="1">
        <f t="shared" si="52"/>
        <v>2.5417383837819401</v>
      </c>
      <c r="J53" s="1">
        <f t="shared" ref="J53:N53" si="53">J46</f>
        <v>1.3469090824332199</v>
      </c>
      <c r="L53" s="1">
        <f t="shared" si="53"/>
        <v>2.12769406260088</v>
      </c>
      <c r="N53" s="1">
        <f t="shared" si="53"/>
        <v>2.25100487543197</v>
      </c>
      <c r="O53" s="12"/>
      <c r="Q53" s="17"/>
      <c r="R53" s="2"/>
      <c r="S53" s="1">
        <f t="shared" ref="S53:W53" si="54">S46</f>
        <v>1.0398223340181401</v>
      </c>
      <c r="U53" s="1">
        <f t="shared" si="54"/>
        <v>0.80695225272870297</v>
      </c>
      <c r="W53" s="1">
        <f t="shared" si="54"/>
        <v>3.7096386531167198</v>
      </c>
      <c r="Y53" s="1">
        <f t="shared" ref="Y53:AC53" si="55">Y46</f>
        <v>1.9225879262254999</v>
      </c>
      <c r="AA53" s="1">
        <f t="shared" si="55"/>
        <v>2.5330858083831198</v>
      </c>
      <c r="AC53" s="1">
        <f t="shared" si="55"/>
        <v>2.5634833074613002</v>
      </c>
      <c r="AD53" s="12"/>
    </row>
    <row r="54" spans="2:30" ht="23" customHeight="1">
      <c r="B54" s="18"/>
      <c r="C54" s="28"/>
      <c r="D54" s="14">
        <f t="shared" ref="D54:H54" si="56">E46</f>
        <v>0.81359684330318305</v>
      </c>
      <c r="E54" s="14"/>
      <c r="F54" s="14">
        <f t="shared" si="56"/>
        <v>0.81846097994437095</v>
      </c>
      <c r="G54" s="14"/>
      <c r="H54" s="14">
        <f t="shared" si="56"/>
        <v>1.9358198058819001</v>
      </c>
      <c r="I54" s="14"/>
      <c r="J54" s="14">
        <f t="shared" ref="J54:N54" si="57">K46</f>
        <v>1.61066104206143</v>
      </c>
      <c r="K54" s="14"/>
      <c r="L54" s="14">
        <f t="shared" si="57"/>
        <v>2.1654818299891798</v>
      </c>
      <c r="M54" s="14"/>
      <c r="N54" s="14">
        <f t="shared" si="57"/>
        <v>2.24978814098663</v>
      </c>
      <c r="O54" s="15"/>
      <c r="Q54" s="18"/>
      <c r="R54" s="28"/>
      <c r="S54" s="14">
        <f t="shared" ref="S54:W54" si="58">T46</f>
        <v>0.96017766598186205</v>
      </c>
      <c r="T54" s="14"/>
      <c r="U54" s="14">
        <f t="shared" si="58"/>
        <v>0.879270212164597</v>
      </c>
      <c r="V54" s="14"/>
      <c r="W54" s="14">
        <f t="shared" si="58"/>
        <v>3.5902438267978698</v>
      </c>
      <c r="X54" s="14"/>
      <c r="Y54" s="14">
        <f t="shared" ref="Y54:AC54" si="59">Z46</f>
        <v>1.5182547153057699</v>
      </c>
      <c r="Z54" s="14"/>
      <c r="AA54" s="14">
        <f t="shared" si="59"/>
        <v>2.8464065490121202</v>
      </c>
      <c r="AB54" s="14"/>
      <c r="AC54" s="14">
        <f t="shared" si="59"/>
        <v>2.2958305485810802</v>
      </c>
      <c r="AD54" s="15"/>
    </row>
    <row r="55" spans="2:30" ht="23" customHeight="1"/>
    <row r="56" spans="2:30" ht="23" customHeight="1"/>
    <row r="57" spans="2:30" ht="23" customHeight="1"/>
    <row r="58" spans="2:30" ht="23" customHeight="1"/>
    <row r="59" spans="2:30" ht="23" customHeight="1"/>
    <row r="60" spans="2:30" ht="23" customHeight="1"/>
    <row r="61" spans="2:30" ht="23" customHeight="1"/>
    <row r="62" spans="2:30" ht="23" customHeight="1"/>
    <row r="63" spans="2:30" ht="23" customHeight="1"/>
    <row r="64" spans="2:30" ht="23" customHeight="1"/>
    <row r="65" ht="23" customHeight="1"/>
    <row r="66" ht="23" customHeight="1"/>
    <row r="67" ht="23" customHeight="1"/>
    <row r="68" ht="23" customHeight="1"/>
    <row r="69" ht="23" customHeight="1"/>
    <row r="70" ht="23" customHeight="1"/>
    <row r="71" ht="23" customHeight="1"/>
    <row r="72" ht="23" customHeight="1"/>
    <row r="73" ht="23" customHeight="1"/>
    <row r="74" ht="23" customHeight="1"/>
    <row r="75" ht="23" customHeight="1"/>
    <row r="76" ht="23" customHeight="1"/>
    <row r="77" ht="23" customHeight="1"/>
    <row r="78" ht="23" customHeight="1"/>
    <row r="79" ht="23" customHeight="1"/>
    <row r="80" ht="23" customHeight="1"/>
    <row r="81" ht="23" customHeight="1"/>
    <row r="82" ht="23" customHeight="1"/>
    <row r="83" ht="23" customHeight="1"/>
    <row r="84" ht="23" customHeight="1"/>
    <row r="85" ht="23" customHeight="1"/>
    <row r="86" ht="23" customHeight="1"/>
    <row r="87" ht="23" customHeight="1"/>
    <row r="88" ht="23" customHeight="1"/>
    <row r="89" ht="23" customHeight="1"/>
    <row r="90" ht="23" customHeight="1"/>
    <row r="91" ht="23" customHeight="1"/>
    <row r="92" ht="23" customHeight="1"/>
    <row r="93" ht="23" customHeight="1"/>
    <row r="94" ht="23" customHeight="1"/>
    <row r="95" ht="23" customHeight="1"/>
    <row r="96" ht="23" customHeight="1"/>
    <row r="97" ht="23" customHeight="1"/>
    <row r="98" ht="23" customHeight="1"/>
    <row r="99" ht="23" customHeight="1"/>
    <row r="100" ht="23" customHeight="1"/>
  </sheetData>
  <mergeCells count="24">
    <mergeCell ref="U2:V2"/>
    <mergeCell ref="W2:X2"/>
    <mergeCell ref="Y2:Z2"/>
    <mergeCell ref="D2:E2"/>
    <mergeCell ref="F2:G2"/>
    <mergeCell ref="H2:I2"/>
    <mergeCell ref="J2:K2"/>
    <mergeCell ref="L2:M2"/>
    <mergeCell ref="AA2:AB2"/>
    <mergeCell ref="AC2:AD2"/>
    <mergeCell ref="D29:E29"/>
    <mergeCell ref="F29:G29"/>
    <mergeCell ref="H29:I29"/>
    <mergeCell ref="J29:K29"/>
    <mergeCell ref="L29:M29"/>
    <mergeCell ref="N29:O29"/>
    <mergeCell ref="S29:T29"/>
    <mergeCell ref="U29:V29"/>
    <mergeCell ref="W29:X29"/>
    <mergeCell ref="Y29:Z29"/>
    <mergeCell ref="AA29:AB29"/>
    <mergeCell ref="AC29:AD29"/>
    <mergeCell ref="N2:O2"/>
    <mergeCell ref="S2:T2"/>
  </mergeCells>
  <phoneticPr fontId="16" type="noConversion"/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3:O94"/>
  <sheetViews>
    <sheetView workbookViewId="0">
      <selection activeCell="O27" sqref="O27"/>
    </sheetView>
  </sheetViews>
  <sheetFormatPr defaultColWidth="9" defaultRowHeight="13.5"/>
  <cols>
    <col min="1" max="1" width="3.73046875" customWidth="1"/>
    <col min="2" max="2" width="24.33203125" customWidth="1"/>
    <col min="6" max="6" width="12.59765625"/>
    <col min="7" max="7" width="12.3984375" customWidth="1"/>
    <col min="8" max="8" width="12.59765625"/>
    <col min="10" max="14" width="12.59765625"/>
    <col min="15" max="15" width="26" style="19" customWidth="1"/>
  </cols>
  <sheetData>
    <row r="3" spans="2:15">
      <c r="C3" s="19"/>
      <c r="D3" s="1"/>
      <c r="E3" s="1"/>
      <c r="F3" s="1"/>
      <c r="G3" s="1"/>
      <c r="H3" s="1"/>
      <c r="I3" s="1"/>
      <c r="J3" s="1"/>
    </row>
    <row r="4" spans="2:15">
      <c r="B4" s="16" t="s">
        <v>8</v>
      </c>
      <c r="C4" s="4" t="s">
        <v>121</v>
      </c>
      <c r="D4" s="4" t="s">
        <v>258</v>
      </c>
      <c r="E4" s="4" t="s">
        <v>259</v>
      </c>
      <c r="F4" s="4" t="s">
        <v>123</v>
      </c>
      <c r="G4" s="4" t="s">
        <v>122</v>
      </c>
      <c r="H4" s="4" t="s">
        <v>258</v>
      </c>
      <c r="I4" s="4" t="s">
        <v>259</v>
      </c>
      <c r="J4" s="4" t="s">
        <v>123</v>
      </c>
      <c r="K4" s="4" t="s">
        <v>141</v>
      </c>
      <c r="L4" s="4" t="s">
        <v>142</v>
      </c>
      <c r="M4" s="4" t="s">
        <v>58</v>
      </c>
      <c r="N4" s="21" t="s">
        <v>4</v>
      </c>
      <c r="O4" s="22" t="s">
        <v>8</v>
      </c>
    </row>
    <row r="5" spans="2:15">
      <c r="B5" s="6" t="s">
        <v>166</v>
      </c>
      <c r="C5" s="1" t="s">
        <v>134</v>
      </c>
      <c r="D5" s="1">
        <v>27.59</v>
      </c>
      <c r="E5" s="1">
        <v>27.72</v>
      </c>
      <c r="F5" s="1">
        <f>AVERAGE(D5:E5)</f>
        <v>27.655000000000001</v>
      </c>
      <c r="G5" s="1" t="s">
        <v>100</v>
      </c>
      <c r="H5" s="1">
        <v>16.45</v>
      </c>
      <c r="I5" s="1">
        <v>16.47</v>
      </c>
      <c r="J5" s="1">
        <f>AVERAGE(H5:I5)</f>
        <v>16.46</v>
      </c>
      <c r="K5" s="1">
        <f>F5-J5</f>
        <v>11.195</v>
      </c>
      <c r="L5" s="1">
        <f>2^(-K5)</f>
        <v>4.2654926558432301E-4</v>
      </c>
      <c r="M5" s="1">
        <f>AVERAGE(L5:L9)</f>
        <v>4.3315054191587598E-4</v>
      </c>
      <c r="N5">
        <f t="shared" ref="N5:N34" si="0">L5/$M$5</f>
        <v>0.98475985669473098</v>
      </c>
      <c r="O5" s="23" t="s">
        <v>166</v>
      </c>
    </row>
    <row r="6" spans="2:15">
      <c r="B6" s="6"/>
      <c r="C6" s="1" t="s">
        <v>134</v>
      </c>
      <c r="D6" s="1">
        <v>27.77</v>
      </c>
      <c r="E6" s="1">
        <v>27.77</v>
      </c>
      <c r="F6" s="1">
        <f t="shared" ref="F6:F37" si="1">AVERAGE(D6:E6)</f>
        <v>27.77</v>
      </c>
      <c r="G6" s="1" t="s">
        <v>100</v>
      </c>
      <c r="H6" s="1">
        <v>16.46</v>
      </c>
      <c r="I6" s="1">
        <v>16.46</v>
      </c>
      <c r="J6" s="1">
        <f t="shared" ref="J6:J37" si="2">AVERAGE(H6:I6)</f>
        <v>16.46</v>
      </c>
      <c r="K6" s="1">
        <f t="shared" ref="K6:K37" si="3">F6-J6</f>
        <v>11.31</v>
      </c>
      <c r="L6" s="1">
        <f t="shared" ref="L6:L37" si="4">2^(-K6)</f>
        <v>3.9386804649517898E-4</v>
      </c>
      <c r="N6">
        <f t="shared" si="0"/>
        <v>0.90930983198832904</v>
      </c>
      <c r="O6" s="23"/>
    </row>
    <row r="7" spans="2:15">
      <c r="B7" s="6"/>
      <c r="C7" s="1" t="s">
        <v>134</v>
      </c>
      <c r="D7" s="1">
        <v>27.58</v>
      </c>
      <c r="E7" s="1">
        <v>27.59</v>
      </c>
      <c r="F7" s="1">
        <f t="shared" si="1"/>
        <v>27.585000000000001</v>
      </c>
      <c r="G7" s="1" t="s">
        <v>100</v>
      </c>
      <c r="H7" s="1">
        <v>16.510000000000002</v>
      </c>
      <c r="I7" s="1">
        <v>16.48</v>
      </c>
      <c r="J7" s="1">
        <f t="shared" si="2"/>
        <v>16.495000000000001</v>
      </c>
      <c r="K7" s="1">
        <f t="shared" si="3"/>
        <v>11.09</v>
      </c>
      <c r="L7" s="1">
        <f t="shared" si="4"/>
        <v>4.5875134238965398E-4</v>
      </c>
      <c r="N7">
        <f t="shared" si="0"/>
        <v>1.0591037018228</v>
      </c>
      <c r="O7" s="23"/>
    </row>
    <row r="8" spans="2:15">
      <c r="B8" s="6"/>
      <c r="C8" s="1" t="s">
        <v>134</v>
      </c>
      <c r="D8" s="1">
        <v>27.81</v>
      </c>
      <c r="E8" s="1">
        <v>27.79</v>
      </c>
      <c r="F8" s="1">
        <f t="shared" si="1"/>
        <v>27.8</v>
      </c>
      <c r="G8" s="1" t="s">
        <v>100</v>
      </c>
      <c r="H8" s="1">
        <v>16.829999999999998</v>
      </c>
      <c r="I8" s="1">
        <v>16.78</v>
      </c>
      <c r="J8" s="1">
        <f t="shared" si="2"/>
        <v>16.805</v>
      </c>
      <c r="K8" s="1">
        <f t="shared" si="3"/>
        <v>10.994999999999999</v>
      </c>
      <c r="L8" s="1">
        <f t="shared" si="4"/>
        <v>4.8997643970190698E-4</v>
      </c>
      <c r="N8">
        <f t="shared" si="0"/>
        <v>1.1311920274523599</v>
      </c>
      <c r="O8" s="23"/>
    </row>
    <row r="9" spans="2:15">
      <c r="B9" s="6"/>
      <c r="C9" s="1" t="s">
        <v>134</v>
      </c>
      <c r="D9" s="1">
        <v>27.82</v>
      </c>
      <c r="E9" s="1">
        <v>27.83</v>
      </c>
      <c r="F9" s="1">
        <f t="shared" si="1"/>
        <v>27.824999999999999</v>
      </c>
      <c r="G9" s="1" t="s">
        <v>100</v>
      </c>
      <c r="H9" s="1">
        <v>16.52</v>
      </c>
      <c r="I9" s="1">
        <v>16.53</v>
      </c>
      <c r="J9" s="1">
        <f t="shared" si="2"/>
        <v>16.524999999999999</v>
      </c>
      <c r="K9" s="1">
        <f t="shared" si="3"/>
        <v>11.3</v>
      </c>
      <c r="L9" s="1">
        <f t="shared" si="4"/>
        <v>3.9660761540831799E-4</v>
      </c>
      <c r="N9">
        <f t="shared" si="0"/>
        <v>0.91563458204178905</v>
      </c>
      <c r="O9" s="23"/>
    </row>
    <row r="10" spans="2:15">
      <c r="B10" s="6" t="s">
        <v>260</v>
      </c>
      <c r="C10" s="1" t="s">
        <v>134</v>
      </c>
      <c r="D10" s="1">
        <v>27.58</v>
      </c>
      <c r="E10" s="1">
        <v>27.66</v>
      </c>
      <c r="F10" s="1">
        <f t="shared" si="1"/>
        <v>27.62</v>
      </c>
      <c r="G10" s="1" t="s">
        <v>100</v>
      </c>
      <c r="H10" s="1">
        <v>16.18</v>
      </c>
      <c r="I10" s="1">
        <v>16.21</v>
      </c>
      <c r="J10" s="1">
        <f t="shared" si="2"/>
        <v>16.195</v>
      </c>
      <c r="K10" s="1">
        <f t="shared" si="3"/>
        <v>11.425000000000001</v>
      </c>
      <c r="L10" s="1">
        <f t="shared" si="4"/>
        <v>3.6369078689519197E-4</v>
      </c>
      <c r="M10" s="1"/>
      <c r="N10">
        <f t="shared" si="0"/>
        <v>0.83964061383034205</v>
      </c>
      <c r="O10" s="23" t="s">
        <v>260</v>
      </c>
    </row>
    <row r="11" spans="2:15">
      <c r="B11" s="6"/>
      <c r="C11" s="1" t="s">
        <v>134</v>
      </c>
      <c r="D11" s="1">
        <v>27.46</v>
      </c>
      <c r="E11" s="1">
        <v>27.32</v>
      </c>
      <c r="F11" s="1">
        <f t="shared" si="1"/>
        <v>27.39</v>
      </c>
      <c r="G11" s="1" t="s">
        <v>100</v>
      </c>
      <c r="H11" s="1">
        <v>16.5</v>
      </c>
      <c r="I11" s="1">
        <v>16.47</v>
      </c>
      <c r="J11" s="1">
        <f t="shared" si="2"/>
        <v>16.484999999999999</v>
      </c>
      <c r="K11" s="1">
        <f t="shared" si="3"/>
        <v>10.904999999999999</v>
      </c>
      <c r="L11" s="1">
        <f t="shared" si="4"/>
        <v>5.2151631252336501E-4</v>
      </c>
      <c r="N11">
        <f t="shared" si="0"/>
        <v>1.20400706464925</v>
      </c>
      <c r="O11" s="23"/>
    </row>
    <row r="12" spans="2:15">
      <c r="B12" s="6"/>
      <c r="C12" s="1" t="s">
        <v>134</v>
      </c>
      <c r="D12" s="1">
        <v>27.85</v>
      </c>
      <c r="E12" s="1">
        <v>27.78</v>
      </c>
      <c r="F12" s="1">
        <f t="shared" si="1"/>
        <v>27.815000000000001</v>
      </c>
      <c r="G12" s="1" t="s">
        <v>100</v>
      </c>
      <c r="H12" s="1">
        <v>16.7</v>
      </c>
      <c r="I12" s="1">
        <v>16.72</v>
      </c>
      <c r="J12" s="1">
        <f t="shared" si="2"/>
        <v>16.71</v>
      </c>
      <c r="K12" s="1">
        <f t="shared" si="3"/>
        <v>11.105</v>
      </c>
      <c r="L12" s="1">
        <f t="shared" si="4"/>
        <v>4.5400631963533298E-4</v>
      </c>
      <c r="N12">
        <f t="shared" si="0"/>
        <v>1.04814902834292</v>
      </c>
      <c r="O12" s="23"/>
    </row>
    <row r="13" spans="2:15">
      <c r="B13" s="6"/>
      <c r="C13" s="1" t="s">
        <v>134</v>
      </c>
      <c r="D13" s="1">
        <v>27.68</v>
      </c>
      <c r="E13" s="1">
        <v>27.69</v>
      </c>
      <c r="F13" s="1">
        <f t="shared" si="1"/>
        <v>27.684999999999999</v>
      </c>
      <c r="G13" s="1" t="s">
        <v>100</v>
      </c>
      <c r="H13" s="1">
        <v>16.63</v>
      </c>
      <c r="I13" s="1">
        <v>16.53</v>
      </c>
      <c r="J13" s="1">
        <f t="shared" si="2"/>
        <v>16.579999999999998</v>
      </c>
      <c r="K13" s="1">
        <f t="shared" si="3"/>
        <v>11.105</v>
      </c>
      <c r="L13" s="1">
        <f t="shared" si="4"/>
        <v>4.54006319635332E-4</v>
      </c>
      <c r="N13">
        <f t="shared" si="0"/>
        <v>1.04814902834291</v>
      </c>
      <c r="O13" s="23"/>
    </row>
    <row r="14" spans="2:15">
      <c r="B14" s="6"/>
      <c r="C14" s="1" t="s">
        <v>134</v>
      </c>
      <c r="D14" s="1">
        <v>27.62</v>
      </c>
      <c r="E14" s="1">
        <v>27.6</v>
      </c>
      <c r="F14" s="1">
        <f t="shared" si="1"/>
        <v>27.61</v>
      </c>
      <c r="G14" s="1" t="s">
        <v>100</v>
      </c>
      <c r="H14" s="1">
        <v>16.77</v>
      </c>
      <c r="I14" s="1">
        <v>16.8</v>
      </c>
      <c r="J14" s="1">
        <f t="shared" si="2"/>
        <v>16.785</v>
      </c>
      <c r="K14" s="1">
        <f t="shared" si="3"/>
        <v>10.824999999999999</v>
      </c>
      <c r="L14" s="1">
        <f t="shared" si="4"/>
        <v>5.5125215078424405E-4</v>
      </c>
      <c r="N14">
        <f t="shared" si="0"/>
        <v>1.2726571882976101</v>
      </c>
      <c r="O14" s="23"/>
    </row>
    <row r="15" spans="2:15">
      <c r="B15" s="6" t="s">
        <v>254</v>
      </c>
      <c r="C15" s="1" t="s">
        <v>134</v>
      </c>
      <c r="D15" s="1">
        <v>24.91</v>
      </c>
      <c r="E15" s="1">
        <v>24.88</v>
      </c>
      <c r="F15" s="1">
        <f t="shared" si="1"/>
        <v>24.895</v>
      </c>
      <c r="G15" s="1" t="s">
        <v>100</v>
      </c>
      <c r="H15" s="1">
        <v>17.12</v>
      </c>
      <c r="I15" s="1">
        <v>17.100000000000001</v>
      </c>
      <c r="J15" s="1">
        <f t="shared" si="2"/>
        <v>17.11</v>
      </c>
      <c r="K15" s="1">
        <f t="shared" si="3"/>
        <v>7.7850000000000001</v>
      </c>
      <c r="L15" s="1">
        <f t="shared" si="4"/>
        <v>4.5339996655614102E-3</v>
      </c>
      <c r="M15" s="1"/>
      <c r="N15">
        <f t="shared" si="0"/>
        <v>10.467491615056</v>
      </c>
      <c r="O15" s="23" t="s">
        <v>254</v>
      </c>
    </row>
    <row r="16" spans="2:15">
      <c r="B16" s="6"/>
      <c r="C16" s="1" t="s">
        <v>134</v>
      </c>
      <c r="D16" s="1">
        <v>24.86</v>
      </c>
      <c r="E16" s="1">
        <v>25.03</v>
      </c>
      <c r="F16" s="1">
        <f t="shared" si="1"/>
        <v>24.945</v>
      </c>
      <c r="G16" s="1" t="s">
        <v>100</v>
      </c>
      <c r="H16" s="1">
        <v>17.04</v>
      </c>
      <c r="I16" s="1">
        <v>17.03</v>
      </c>
      <c r="J16" s="1">
        <f t="shared" si="2"/>
        <v>17.035</v>
      </c>
      <c r="K16" s="1">
        <f t="shared" si="3"/>
        <v>7.91</v>
      </c>
      <c r="L16" s="1">
        <f t="shared" si="4"/>
        <v>4.1576960252084402E-3</v>
      </c>
      <c r="N16">
        <f t="shared" si="0"/>
        <v>9.5987321332173696</v>
      </c>
      <c r="O16" s="23"/>
    </row>
    <row r="17" spans="2:15">
      <c r="B17" s="6"/>
      <c r="C17" s="1" t="s">
        <v>134</v>
      </c>
      <c r="D17" s="1">
        <v>24.88</v>
      </c>
      <c r="E17" s="1">
        <v>24.72</v>
      </c>
      <c r="F17" s="1">
        <f t="shared" si="1"/>
        <v>24.8</v>
      </c>
      <c r="G17" s="1" t="s">
        <v>100</v>
      </c>
      <c r="H17" s="1">
        <v>16.809999999999999</v>
      </c>
      <c r="I17" s="1">
        <v>16.8</v>
      </c>
      <c r="J17" s="1">
        <f t="shared" si="2"/>
        <v>16.805</v>
      </c>
      <c r="K17" s="1">
        <f t="shared" si="3"/>
        <v>7.9950000000000001</v>
      </c>
      <c r="L17" s="1">
        <f t="shared" si="4"/>
        <v>3.9198115176152497E-3</v>
      </c>
      <c r="N17">
        <f t="shared" si="0"/>
        <v>9.0495362196188491</v>
      </c>
      <c r="O17" s="23"/>
    </row>
    <row r="18" spans="2:15">
      <c r="B18" s="6"/>
      <c r="C18" s="1" t="s">
        <v>134</v>
      </c>
      <c r="D18" s="1">
        <v>24.52</v>
      </c>
      <c r="E18" s="1">
        <v>24.68</v>
      </c>
      <c r="F18" s="1">
        <f t="shared" si="1"/>
        <v>24.6</v>
      </c>
      <c r="G18" s="1" t="s">
        <v>100</v>
      </c>
      <c r="H18" s="1">
        <v>16.8</v>
      </c>
      <c r="I18" s="1">
        <v>16.850000000000001</v>
      </c>
      <c r="J18" s="1">
        <f t="shared" si="2"/>
        <v>16.824999999999999</v>
      </c>
      <c r="K18" s="1">
        <f t="shared" si="3"/>
        <v>7.7750000000000004</v>
      </c>
      <c r="L18" s="1">
        <f t="shared" si="4"/>
        <v>4.5655361271923697E-3</v>
      </c>
      <c r="N18">
        <f t="shared" si="0"/>
        <v>10.540298776952801</v>
      </c>
      <c r="O18" s="23"/>
    </row>
    <row r="19" spans="2:15">
      <c r="B19" s="6"/>
      <c r="C19" s="1" t="s">
        <v>134</v>
      </c>
      <c r="D19" s="1">
        <v>24.97</v>
      </c>
      <c r="E19" s="1">
        <v>24.95</v>
      </c>
      <c r="F19" s="1">
        <f t="shared" si="1"/>
        <v>24.96</v>
      </c>
      <c r="G19" s="1" t="s">
        <v>100</v>
      </c>
      <c r="H19" s="1">
        <v>17.14</v>
      </c>
      <c r="I19" s="1">
        <v>17.14</v>
      </c>
      <c r="J19" s="1">
        <f t="shared" si="2"/>
        <v>17.14</v>
      </c>
      <c r="K19" s="1">
        <f t="shared" si="3"/>
        <v>7.82</v>
      </c>
      <c r="L19" s="1">
        <f t="shared" si="4"/>
        <v>4.4253276769367104E-3</v>
      </c>
      <c r="N19">
        <f t="shared" si="0"/>
        <v>10.2166042719535</v>
      </c>
      <c r="O19" s="23"/>
    </row>
    <row r="20" spans="2:15">
      <c r="B20" s="6" t="s">
        <v>255</v>
      </c>
      <c r="C20" s="1" t="s">
        <v>134</v>
      </c>
      <c r="D20" s="1">
        <v>25.16</v>
      </c>
      <c r="E20" s="1">
        <v>25.17</v>
      </c>
      <c r="F20" s="1">
        <f t="shared" si="1"/>
        <v>25.164999999999999</v>
      </c>
      <c r="G20" s="1" t="s">
        <v>100</v>
      </c>
      <c r="H20" s="1">
        <v>16.579999999999998</v>
      </c>
      <c r="I20" s="1">
        <v>16.559999999999999</v>
      </c>
      <c r="J20" s="1">
        <f t="shared" si="2"/>
        <v>16.57</v>
      </c>
      <c r="K20" s="1">
        <f t="shared" si="3"/>
        <v>8.5950000000000006</v>
      </c>
      <c r="L20" s="1">
        <f t="shared" si="4"/>
        <v>2.5861111531160102E-3</v>
      </c>
      <c r="M20" s="1"/>
      <c r="N20">
        <f t="shared" si="0"/>
        <v>5.9704673153064398</v>
      </c>
      <c r="O20" s="23" t="s">
        <v>255</v>
      </c>
    </row>
    <row r="21" spans="2:15">
      <c r="B21" s="6"/>
      <c r="C21" s="1" t="s">
        <v>134</v>
      </c>
      <c r="D21" s="1">
        <v>25.47</v>
      </c>
      <c r="E21" s="1">
        <v>25.48</v>
      </c>
      <c r="F21" s="1">
        <f t="shared" si="1"/>
        <v>25.475000000000001</v>
      </c>
      <c r="G21" s="1" t="s">
        <v>100</v>
      </c>
      <c r="H21" s="1">
        <v>16.82</v>
      </c>
      <c r="I21" s="1">
        <v>16.77</v>
      </c>
      <c r="J21" s="1">
        <f t="shared" si="2"/>
        <v>16.795000000000002</v>
      </c>
      <c r="K21" s="1">
        <f t="shared" si="3"/>
        <v>8.68</v>
      </c>
      <c r="L21" s="1">
        <f t="shared" si="4"/>
        <v>2.4381456033234598E-3</v>
      </c>
      <c r="N21">
        <f t="shared" si="0"/>
        <v>5.6288642570762004</v>
      </c>
      <c r="O21" s="23"/>
    </row>
    <row r="22" spans="2:15">
      <c r="B22" s="6"/>
      <c r="C22" s="1" t="s">
        <v>134</v>
      </c>
      <c r="D22" s="1">
        <v>25.47</v>
      </c>
      <c r="E22" s="1">
        <v>25.3</v>
      </c>
      <c r="F22" s="1">
        <f t="shared" si="1"/>
        <v>25.385000000000002</v>
      </c>
      <c r="G22" s="1" t="s">
        <v>100</v>
      </c>
      <c r="H22" s="1">
        <v>16.690000000000001</v>
      </c>
      <c r="I22" s="1">
        <v>16.71</v>
      </c>
      <c r="J22" s="1">
        <f t="shared" si="2"/>
        <v>16.7</v>
      </c>
      <c r="K22" s="1">
        <f t="shared" si="3"/>
        <v>8.6850000000000005</v>
      </c>
      <c r="L22" s="1">
        <f t="shared" si="4"/>
        <v>2.4297102603485798E-3</v>
      </c>
      <c r="N22">
        <f t="shared" si="0"/>
        <v>5.6093898661691197</v>
      </c>
      <c r="O22" s="23"/>
    </row>
    <row r="23" spans="2:15">
      <c r="B23" s="6"/>
      <c r="C23" s="1" t="s">
        <v>134</v>
      </c>
      <c r="D23" s="1">
        <v>25.24</v>
      </c>
      <c r="E23" s="1">
        <v>25.21</v>
      </c>
      <c r="F23" s="1">
        <f t="shared" si="1"/>
        <v>25.225000000000001</v>
      </c>
      <c r="G23" s="1" t="s">
        <v>100</v>
      </c>
      <c r="H23" s="1">
        <v>16.77</v>
      </c>
      <c r="I23" s="1">
        <v>16.77</v>
      </c>
      <c r="J23" s="1">
        <f t="shared" si="2"/>
        <v>16.77</v>
      </c>
      <c r="K23" s="1">
        <f t="shared" si="3"/>
        <v>8.4550000000000001</v>
      </c>
      <c r="L23" s="1">
        <f t="shared" si="4"/>
        <v>2.8496491098440901E-3</v>
      </c>
      <c r="N23">
        <f t="shared" si="0"/>
        <v>6.5788884789102502</v>
      </c>
      <c r="O23" s="23"/>
    </row>
    <row r="24" spans="2:15">
      <c r="B24" s="6"/>
      <c r="C24" s="1" t="s">
        <v>134</v>
      </c>
      <c r="D24" s="1">
        <v>25.18</v>
      </c>
      <c r="E24" s="1">
        <v>25.19</v>
      </c>
      <c r="F24" s="1">
        <f t="shared" si="1"/>
        <v>25.184999999999999</v>
      </c>
      <c r="G24" s="1" t="s">
        <v>100</v>
      </c>
      <c r="H24" s="1">
        <v>16.7</v>
      </c>
      <c r="I24" s="1">
        <v>16.690000000000001</v>
      </c>
      <c r="J24" s="1">
        <f t="shared" si="2"/>
        <v>16.695</v>
      </c>
      <c r="K24" s="1">
        <f t="shared" si="3"/>
        <v>8.49</v>
      </c>
      <c r="L24" s="1">
        <f t="shared" si="4"/>
        <v>2.7813480382755302E-3</v>
      </c>
      <c r="N24">
        <f t="shared" si="0"/>
        <v>6.4212041060211904</v>
      </c>
      <c r="O24" s="23"/>
    </row>
    <row r="25" spans="2:15">
      <c r="B25" s="6" t="s">
        <v>256</v>
      </c>
      <c r="C25" s="1" t="s">
        <v>134</v>
      </c>
      <c r="D25" s="1">
        <v>24.87</v>
      </c>
      <c r="E25" s="1">
        <v>24.77</v>
      </c>
      <c r="F25" s="1">
        <f t="shared" si="1"/>
        <v>24.82</v>
      </c>
      <c r="G25" s="1" t="s">
        <v>100</v>
      </c>
      <c r="H25" s="1">
        <v>16.93</v>
      </c>
      <c r="I25" s="1">
        <v>16.97</v>
      </c>
      <c r="J25" s="1">
        <f t="shared" si="2"/>
        <v>16.95</v>
      </c>
      <c r="K25" s="1">
        <f t="shared" si="3"/>
        <v>7.87</v>
      </c>
      <c r="L25" s="1">
        <f t="shared" si="4"/>
        <v>4.27458477054976E-3</v>
      </c>
      <c r="M25" s="1"/>
      <c r="N25">
        <f t="shared" si="0"/>
        <v>9.86858922452865</v>
      </c>
      <c r="O25" s="23" t="s">
        <v>256</v>
      </c>
    </row>
    <row r="26" spans="2:15">
      <c r="B26" s="6"/>
      <c r="C26" s="1" t="s">
        <v>134</v>
      </c>
      <c r="D26" s="1">
        <v>24.96</v>
      </c>
      <c r="E26" s="1">
        <v>24.94</v>
      </c>
      <c r="F26" s="1">
        <f t="shared" si="1"/>
        <v>24.95</v>
      </c>
      <c r="G26" s="1" t="s">
        <v>100</v>
      </c>
      <c r="H26" s="1">
        <v>16.899999999999999</v>
      </c>
      <c r="I26" s="1">
        <v>16.920000000000002</v>
      </c>
      <c r="J26" s="1">
        <f t="shared" si="2"/>
        <v>16.91</v>
      </c>
      <c r="K26" s="1">
        <f t="shared" si="3"/>
        <v>8.0399999999999991</v>
      </c>
      <c r="L26" s="1">
        <f t="shared" si="4"/>
        <v>3.7994333883292299E-3</v>
      </c>
      <c r="N26">
        <f t="shared" si="0"/>
        <v>8.77162330566156</v>
      </c>
      <c r="O26" s="23"/>
    </row>
    <row r="27" spans="2:15">
      <c r="B27" s="6"/>
      <c r="C27" s="1" t="s">
        <v>134</v>
      </c>
      <c r="D27" s="1">
        <v>24.79</v>
      </c>
      <c r="E27" s="1">
        <v>24.78</v>
      </c>
      <c r="F27" s="1">
        <f t="shared" si="1"/>
        <v>24.785</v>
      </c>
      <c r="G27" s="1" t="s">
        <v>100</v>
      </c>
      <c r="H27" s="1">
        <v>17.02</v>
      </c>
      <c r="I27" s="1">
        <v>17.02</v>
      </c>
      <c r="J27" s="1">
        <f t="shared" si="2"/>
        <v>17.02</v>
      </c>
      <c r="K27" s="1">
        <f t="shared" si="3"/>
        <v>7.7649999999999997</v>
      </c>
      <c r="L27" s="1">
        <f t="shared" si="4"/>
        <v>4.5972919422608101E-3</v>
      </c>
      <c r="N27">
        <f t="shared" si="0"/>
        <v>10.613612352708699</v>
      </c>
      <c r="O27" s="23"/>
    </row>
    <row r="28" spans="2:15">
      <c r="B28" s="6"/>
      <c r="C28" s="1" t="s">
        <v>134</v>
      </c>
      <c r="D28" s="1">
        <v>24.766999999999999</v>
      </c>
      <c r="E28" s="1">
        <v>24.44</v>
      </c>
      <c r="F28" s="1">
        <f t="shared" si="1"/>
        <v>24.6035</v>
      </c>
      <c r="G28" s="1" t="s">
        <v>100</v>
      </c>
      <c r="H28" s="1">
        <v>16.760000000000002</v>
      </c>
      <c r="I28" s="1">
        <v>16.809999999999999</v>
      </c>
      <c r="J28" s="1">
        <f t="shared" si="2"/>
        <v>16.785</v>
      </c>
      <c r="K28" s="1">
        <f t="shared" si="3"/>
        <v>7.8185000000000002</v>
      </c>
      <c r="L28" s="1">
        <f t="shared" si="4"/>
        <v>4.4299311748016703E-3</v>
      </c>
      <c r="N28">
        <f t="shared" si="0"/>
        <v>10.2272322117099</v>
      </c>
      <c r="O28" s="23"/>
    </row>
    <row r="29" spans="2:15">
      <c r="B29" s="6"/>
      <c r="C29" s="1" t="s">
        <v>134</v>
      </c>
      <c r="D29" s="1">
        <v>24.78</v>
      </c>
      <c r="E29" s="1">
        <v>24.84</v>
      </c>
      <c r="F29" s="1">
        <f t="shared" si="1"/>
        <v>24.81</v>
      </c>
      <c r="G29" s="1" t="s">
        <v>100</v>
      </c>
      <c r="H29" s="1">
        <v>16.920000000000002</v>
      </c>
      <c r="I29" s="1">
        <v>16.96</v>
      </c>
      <c r="J29" s="1">
        <f t="shared" si="2"/>
        <v>16.940000000000001</v>
      </c>
      <c r="K29" s="1">
        <f t="shared" si="3"/>
        <v>7.87</v>
      </c>
      <c r="L29" s="1">
        <f t="shared" si="4"/>
        <v>4.27458477054976E-3</v>
      </c>
      <c r="N29">
        <f t="shared" si="0"/>
        <v>9.86858922452865</v>
      </c>
      <c r="O29" s="23"/>
    </row>
    <row r="30" spans="2:15">
      <c r="B30" s="6" t="s">
        <v>257</v>
      </c>
      <c r="C30" s="1" t="s">
        <v>134</v>
      </c>
      <c r="D30" s="1">
        <v>24.7</v>
      </c>
      <c r="E30" s="1">
        <v>24.67</v>
      </c>
      <c r="F30" s="1">
        <f t="shared" si="1"/>
        <v>24.684999999999999</v>
      </c>
      <c r="G30" s="1" t="s">
        <v>100</v>
      </c>
      <c r="H30" s="1">
        <v>16.87</v>
      </c>
      <c r="I30" s="1">
        <v>16.97</v>
      </c>
      <c r="J30" s="1">
        <f t="shared" si="2"/>
        <v>16.920000000000002</v>
      </c>
      <c r="K30" s="1">
        <f t="shared" si="3"/>
        <v>7.7649999999999997</v>
      </c>
      <c r="L30" s="1">
        <f t="shared" si="4"/>
        <v>4.5972919422608101E-3</v>
      </c>
      <c r="M30" s="1"/>
      <c r="N30">
        <f t="shared" si="0"/>
        <v>10.613612352708699</v>
      </c>
      <c r="O30" s="23" t="s">
        <v>257</v>
      </c>
    </row>
    <row r="31" spans="2:15">
      <c r="B31" s="20"/>
      <c r="C31" s="1" t="s">
        <v>134</v>
      </c>
      <c r="D31" s="1">
        <v>24.95</v>
      </c>
      <c r="E31" s="1">
        <v>24.67</v>
      </c>
      <c r="F31" s="1">
        <f t="shared" si="1"/>
        <v>24.81</v>
      </c>
      <c r="G31" s="1" t="s">
        <v>100</v>
      </c>
      <c r="H31" s="1">
        <v>16.98</v>
      </c>
      <c r="I31" s="1">
        <v>16.98</v>
      </c>
      <c r="J31" s="1">
        <f t="shared" si="2"/>
        <v>16.98</v>
      </c>
      <c r="K31" s="1">
        <f t="shared" si="3"/>
        <v>7.83</v>
      </c>
      <c r="L31" s="1">
        <f t="shared" si="4"/>
        <v>4.3947597058156601E-3</v>
      </c>
      <c r="N31">
        <f t="shared" si="0"/>
        <v>10.146033031327001</v>
      </c>
      <c r="O31" s="23"/>
    </row>
    <row r="32" spans="2:15">
      <c r="B32" s="20"/>
      <c r="C32" s="1" t="s">
        <v>134</v>
      </c>
      <c r="D32" s="1">
        <v>24.79</v>
      </c>
      <c r="E32" s="1">
        <v>24.77</v>
      </c>
      <c r="F32" s="1">
        <f t="shared" si="1"/>
        <v>24.78</v>
      </c>
      <c r="G32" s="1" t="s">
        <v>100</v>
      </c>
      <c r="H32" s="1">
        <v>16.850000000000001</v>
      </c>
      <c r="I32" s="1">
        <v>16.760000000000002</v>
      </c>
      <c r="J32" s="1">
        <f t="shared" si="2"/>
        <v>16.805</v>
      </c>
      <c r="K32" s="1">
        <f t="shared" si="3"/>
        <v>7.9749999999999996</v>
      </c>
      <c r="L32" s="1">
        <f t="shared" si="4"/>
        <v>3.9745300472761097E-3</v>
      </c>
      <c r="N32">
        <f t="shared" si="0"/>
        <v>9.1758630375857297</v>
      </c>
      <c r="O32" s="23"/>
    </row>
    <row r="33" spans="2:15">
      <c r="B33" s="20"/>
      <c r="C33" s="1" t="s">
        <v>134</v>
      </c>
      <c r="D33" s="1">
        <v>24.68</v>
      </c>
      <c r="E33" s="1">
        <v>24.68</v>
      </c>
      <c r="F33" s="1">
        <f t="shared" si="1"/>
        <v>24.68</v>
      </c>
      <c r="G33" s="1" t="s">
        <v>100</v>
      </c>
      <c r="H33" s="1">
        <v>16.87</v>
      </c>
      <c r="I33" s="1">
        <v>16.82</v>
      </c>
      <c r="J33" s="1">
        <f t="shared" si="2"/>
        <v>16.844999999999999</v>
      </c>
      <c r="K33" s="1">
        <f t="shared" si="3"/>
        <v>7.835</v>
      </c>
      <c r="L33" s="1">
        <f t="shared" si="4"/>
        <v>4.3795549922988602E-3</v>
      </c>
      <c r="N33">
        <f t="shared" si="0"/>
        <v>10.1109304236988</v>
      </c>
      <c r="O33" s="23"/>
    </row>
    <row r="34" spans="2:15">
      <c r="B34" s="20"/>
      <c r="C34" s="1" t="s">
        <v>134</v>
      </c>
      <c r="D34" s="1">
        <v>24.59</v>
      </c>
      <c r="E34" s="1">
        <v>24.55</v>
      </c>
      <c r="F34" s="1">
        <f t="shared" si="1"/>
        <v>24.57</v>
      </c>
      <c r="G34" s="1" t="s">
        <v>100</v>
      </c>
      <c r="H34" s="1">
        <v>16.760000000000002</v>
      </c>
      <c r="I34" s="1">
        <v>16.77</v>
      </c>
      <c r="J34" s="1">
        <f t="shared" si="2"/>
        <v>16.765000000000001</v>
      </c>
      <c r="K34" s="1">
        <f t="shared" si="3"/>
        <v>7.8049999999999997</v>
      </c>
      <c r="L34" s="1">
        <f t="shared" si="4"/>
        <v>4.4715787523386102E-3</v>
      </c>
      <c r="N34">
        <f t="shared" si="0"/>
        <v>10.323382564778299</v>
      </c>
      <c r="O34" s="23"/>
    </row>
    <row r="35" spans="2:15">
      <c r="B35" s="6" t="s">
        <v>166</v>
      </c>
      <c r="C35" s="1" t="s">
        <v>261</v>
      </c>
      <c r="D35" s="1">
        <v>22.11</v>
      </c>
      <c r="E35" s="1">
        <v>22.08</v>
      </c>
      <c r="F35" s="1">
        <f t="shared" si="1"/>
        <v>22.094999999999999</v>
      </c>
      <c r="G35" s="1" t="s">
        <v>100</v>
      </c>
      <c r="H35" s="1">
        <v>16.45</v>
      </c>
      <c r="I35" s="1">
        <v>16.47</v>
      </c>
      <c r="J35" s="1">
        <f t="shared" si="2"/>
        <v>16.46</v>
      </c>
      <c r="K35" s="1">
        <f t="shared" si="3"/>
        <v>5.6349999999999998</v>
      </c>
      <c r="L35" s="1">
        <f t="shared" si="4"/>
        <v>2.0123150461091099E-2</v>
      </c>
      <c r="M35" s="1">
        <f>AVERAGE(L35:L39)</f>
        <v>2.1304306695155401E-2</v>
      </c>
      <c r="N35">
        <f>L35/$M$35</f>
        <v>0.94455786564821997</v>
      </c>
      <c r="O35" s="23" t="s">
        <v>166</v>
      </c>
    </row>
    <row r="36" spans="2:15">
      <c r="B36" s="6"/>
      <c r="C36" s="1" t="s">
        <v>261</v>
      </c>
      <c r="D36" s="1">
        <v>21.73</v>
      </c>
      <c r="E36" s="1">
        <v>21.7</v>
      </c>
      <c r="F36" s="1">
        <f t="shared" si="1"/>
        <v>21.715</v>
      </c>
      <c r="G36" s="1" t="s">
        <v>100</v>
      </c>
      <c r="H36" s="1">
        <v>16.46</v>
      </c>
      <c r="I36" s="1">
        <v>16.46</v>
      </c>
      <c r="J36" s="1">
        <f t="shared" si="2"/>
        <v>16.46</v>
      </c>
      <c r="K36" s="1">
        <f t="shared" si="3"/>
        <v>5.2549999999999999</v>
      </c>
      <c r="L36" s="1">
        <f t="shared" si="4"/>
        <v>2.6187097958373401E-2</v>
      </c>
      <c r="N36">
        <f t="shared" ref="N36:N64" si="5">L36/$M$35</f>
        <v>1.22919268545493</v>
      </c>
      <c r="O36" s="23"/>
    </row>
    <row r="37" spans="2:15">
      <c r="B37" s="6"/>
      <c r="C37" s="1" t="s">
        <v>261</v>
      </c>
      <c r="D37" s="1">
        <v>21.74</v>
      </c>
      <c r="E37" s="1">
        <v>21.73</v>
      </c>
      <c r="F37" s="1">
        <f t="shared" si="1"/>
        <v>21.734999999999999</v>
      </c>
      <c r="G37" s="1" t="s">
        <v>100</v>
      </c>
      <c r="H37" s="1">
        <v>16.510000000000002</v>
      </c>
      <c r="I37" s="1">
        <v>16.48</v>
      </c>
      <c r="J37" s="1">
        <f t="shared" si="2"/>
        <v>16.495000000000001</v>
      </c>
      <c r="K37" s="1">
        <f t="shared" si="3"/>
        <v>5.24</v>
      </c>
      <c r="L37" s="1">
        <f t="shared" si="4"/>
        <v>2.6460791011329001E-2</v>
      </c>
      <c r="N37">
        <f t="shared" si="5"/>
        <v>1.24203952702888</v>
      </c>
      <c r="O37" s="23"/>
    </row>
    <row r="38" spans="2:15">
      <c r="B38" s="6"/>
      <c r="C38" s="1" t="s">
        <v>261</v>
      </c>
      <c r="D38" s="1">
        <v>23</v>
      </c>
      <c r="E38" s="1">
        <v>22.99</v>
      </c>
      <c r="F38" s="1">
        <f t="shared" ref="F38:F69" si="6">AVERAGE(D38:E38)</f>
        <v>22.995000000000001</v>
      </c>
      <c r="G38" s="1" t="s">
        <v>100</v>
      </c>
      <c r="H38" s="1">
        <v>16.829999999999998</v>
      </c>
      <c r="I38" s="1">
        <v>16.78</v>
      </c>
      <c r="J38" s="1">
        <f t="shared" ref="J38:J69" si="7">AVERAGE(H38:I38)</f>
        <v>16.805</v>
      </c>
      <c r="K38" s="1">
        <f t="shared" ref="K38:K69" si="8">F38-J38</f>
        <v>6.19</v>
      </c>
      <c r="L38" s="1">
        <f t="shared" ref="L38:L69" si="9">2^(-K38)</f>
        <v>1.36969643955631E-2</v>
      </c>
      <c r="N38">
        <f t="shared" si="5"/>
        <v>0.642919978178768</v>
      </c>
      <c r="O38" s="23"/>
    </row>
    <row r="39" spans="2:15">
      <c r="B39" s="6"/>
      <c r="C39" s="1" t="s">
        <v>261</v>
      </c>
      <c r="D39" s="1">
        <v>22.17</v>
      </c>
      <c r="E39" s="1">
        <v>22.16</v>
      </c>
      <c r="F39" s="1">
        <f t="shared" si="6"/>
        <v>22.164999999999999</v>
      </c>
      <c r="G39" s="1" t="s">
        <v>100</v>
      </c>
      <c r="H39" s="1">
        <v>16.52</v>
      </c>
      <c r="I39" s="1">
        <v>16.53</v>
      </c>
      <c r="J39" s="1">
        <f t="shared" si="7"/>
        <v>16.524999999999999</v>
      </c>
      <c r="K39" s="1">
        <f t="shared" si="8"/>
        <v>5.64</v>
      </c>
      <c r="L39" s="1">
        <f t="shared" si="9"/>
        <v>2.00535296494204E-2</v>
      </c>
      <c r="N39">
        <f t="shared" si="5"/>
        <v>0.94128994368920504</v>
      </c>
      <c r="O39" s="23"/>
    </row>
    <row r="40" spans="2:15">
      <c r="B40" s="6" t="s">
        <v>260</v>
      </c>
      <c r="C40" s="1" t="s">
        <v>261</v>
      </c>
      <c r="D40" s="1">
        <v>21.7</v>
      </c>
      <c r="E40" s="1">
        <v>21.67</v>
      </c>
      <c r="F40" s="1">
        <f t="shared" si="6"/>
        <v>21.684999999999999</v>
      </c>
      <c r="G40" s="1" t="s">
        <v>100</v>
      </c>
      <c r="H40" s="1">
        <v>16.18</v>
      </c>
      <c r="I40" s="1">
        <v>16.21</v>
      </c>
      <c r="J40" s="1">
        <f t="shared" si="7"/>
        <v>16.195</v>
      </c>
      <c r="K40" s="1">
        <f t="shared" si="8"/>
        <v>5.49</v>
      </c>
      <c r="L40" s="1">
        <f t="shared" si="9"/>
        <v>2.22507843062042E-2</v>
      </c>
      <c r="M40" s="1"/>
      <c r="N40">
        <f t="shared" si="5"/>
        <v>1.0444265858820001</v>
      </c>
      <c r="O40" s="23" t="s">
        <v>260</v>
      </c>
    </row>
    <row r="41" spans="2:15">
      <c r="B41" s="6"/>
      <c r="C41" s="1" t="s">
        <v>261</v>
      </c>
      <c r="D41" s="1">
        <v>21.63</v>
      </c>
      <c r="E41" s="1">
        <v>21.64</v>
      </c>
      <c r="F41" s="1">
        <f t="shared" si="6"/>
        <v>21.635000000000002</v>
      </c>
      <c r="G41" s="1" t="s">
        <v>100</v>
      </c>
      <c r="H41" s="1">
        <v>16.5</v>
      </c>
      <c r="I41" s="1">
        <v>16.47</v>
      </c>
      <c r="J41" s="1">
        <f t="shared" si="7"/>
        <v>16.484999999999999</v>
      </c>
      <c r="K41" s="1">
        <f t="shared" si="8"/>
        <v>5.15</v>
      </c>
      <c r="L41" s="1">
        <f t="shared" si="9"/>
        <v>2.8164076956588499E-2</v>
      </c>
      <c r="N41">
        <f t="shared" si="5"/>
        <v>1.32198983799801</v>
      </c>
      <c r="O41" s="23"/>
    </row>
    <row r="42" spans="2:15">
      <c r="B42" s="6"/>
      <c r="C42" s="1" t="s">
        <v>261</v>
      </c>
      <c r="D42" s="1">
        <v>22.05</v>
      </c>
      <c r="E42" s="1">
        <v>22</v>
      </c>
      <c r="F42" s="1">
        <f t="shared" si="6"/>
        <v>22.024999999999999</v>
      </c>
      <c r="G42" s="1" t="s">
        <v>100</v>
      </c>
      <c r="H42" s="1">
        <v>16.7</v>
      </c>
      <c r="I42" s="1">
        <v>16.72</v>
      </c>
      <c r="J42" s="1">
        <f t="shared" si="7"/>
        <v>16.71</v>
      </c>
      <c r="K42" s="1">
        <f t="shared" si="8"/>
        <v>5.3150000000000004</v>
      </c>
      <c r="L42" s="1">
        <f t="shared" si="9"/>
        <v>2.5120343460723501E-2</v>
      </c>
      <c r="N42">
        <f t="shared" si="5"/>
        <v>1.17912043889398</v>
      </c>
      <c r="O42" s="23"/>
    </row>
    <row r="43" spans="2:15">
      <c r="B43" s="6"/>
      <c r="C43" s="1" t="s">
        <v>261</v>
      </c>
      <c r="D43" s="1">
        <v>21.74</v>
      </c>
      <c r="E43" s="1">
        <v>21.72</v>
      </c>
      <c r="F43" s="1">
        <f t="shared" si="6"/>
        <v>21.73</v>
      </c>
      <c r="G43" s="1" t="s">
        <v>100</v>
      </c>
      <c r="H43" s="1">
        <v>16.63</v>
      </c>
      <c r="I43" s="1">
        <v>16.53</v>
      </c>
      <c r="J43" s="1">
        <f t="shared" si="7"/>
        <v>16.579999999999998</v>
      </c>
      <c r="K43" s="1">
        <f t="shared" si="8"/>
        <v>5.15</v>
      </c>
      <c r="L43" s="1">
        <f t="shared" si="9"/>
        <v>2.8164076956588499E-2</v>
      </c>
      <c r="N43">
        <f t="shared" si="5"/>
        <v>1.32198983799801</v>
      </c>
      <c r="O43" s="23"/>
    </row>
    <row r="44" spans="2:15">
      <c r="B44" s="6"/>
      <c r="C44" s="1" t="s">
        <v>261</v>
      </c>
      <c r="D44" s="1">
        <v>21.66</v>
      </c>
      <c r="E44" s="1">
        <v>21.69</v>
      </c>
      <c r="F44" s="1">
        <f t="shared" si="6"/>
        <v>21.675000000000001</v>
      </c>
      <c r="G44" s="1" t="s">
        <v>100</v>
      </c>
      <c r="H44" s="1">
        <v>16.77</v>
      </c>
      <c r="I44" s="1">
        <v>16.8</v>
      </c>
      <c r="J44" s="1">
        <f t="shared" si="7"/>
        <v>16.785</v>
      </c>
      <c r="K44" s="1">
        <f t="shared" si="8"/>
        <v>4.8899999999999997</v>
      </c>
      <c r="L44" s="1">
        <f t="shared" si="9"/>
        <v>3.3725882390763302E-2</v>
      </c>
      <c r="N44">
        <f t="shared" si="5"/>
        <v>1.58305467872525</v>
      </c>
      <c r="O44" s="23"/>
    </row>
    <row r="45" spans="2:15">
      <c r="B45" s="6" t="s">
        <v>254</v>
      </c>
      <c r="C45" s="1" t="s">
        <v>261</v>
      </c>
      <c r="D45" s="1">
        <v>20.12</v>
      </c>
      <c r="E45" s="1">
        <v>20.21</v>
      </c>
      <c r="F45" s="1">
        <f t="shared" si="6"/>
        <v>20.164999999999999</v>
      </c>
      <c r="G45" s="1" t="s">
        <v>100</v>
      </c>
      <c r="H45" s="1">
        <v>17.12</v>
      </c>
      <c r="I45" s="1">
        <v>17.100000000000001</v>
      </c>
      <c r="J45" s="1">
        <f t="shared" si="7"/>
        <v>17.11</v>
      </c>
      <c r="K45" s="1">
        <f t="shared" si="8"/>
        <v>3.0550000000000002</v>
      </c>
      <c r="L45" s="1">
        <f t="shared" si="9"/>
        <v>0.120324305387719</v>
      </c>
      <c r="M45" s="1"/>
      <c r="N45">
        <f t="shared" si="5"/>
        <v>5.6478864630258396</v>
      </c>
      <c r="O45" s="23" t="s">
        <v>254</v>
      </c>
    </row>
    <row r="46" spans="2:15">
      <c r="B46" s="6"/>
      <c r="C46" s="1" t="s">
        <v>261</v>
      </c>
      <c r="D46" s="1">
        <v>20.25</v>
      </c>
      <c r="E46" s="1">
        <v>20.309999999999999</v>
      </c>
      <c r="F46" s="1">
        <f t="shared" si="6"/>
        <v>20.28</v>
      </c>
      <c r="G46" s="1" t="s">
        <v>100</v>
      </c>
      <c r="H46" s="1">
        <v>17.04</v>
      </c>
      <c r="I46" s="1">
        <v>17.03</v>
      </c>
      <c r="J46" s="1">
        <f t="shared" si="7"/>
        <v>17.035</v>
      </c>
      <c r="K46" s="1">
        <f t="shared" si="8"/>
        <v>3.2450000000000001</v>
      </c>
      <c r="L46" s="1">
        <f t="shared" si="9"/>
        <v>0.105476974516252</v>
      </c>
      <c r="N46">
        <f t="shared" si="5"/>
        <v>4.9509695868318397</v>
      </c>
      <c r="O46" s="23"/>
    </row>
    <row r="47" spans="2:15">
      <c r="B47" s="6"/>
      <c r="C47" s="1" t="s">
        <v>261</v>
      </c>
      <c r="D47" s="1">
        <v>20.170000000000002</v>
      </c>
      <c r="E47" s="1">
        <v>20.05</v>
      </c>
      <c r="F47" s="1">
        <f t="shared" si="6"/>
        <v>20.11</v>
      </c>
      <c r="G47" s="1" t="s">
        <v>100</v>
      </c>
      <c r="H47" s="1">
        <v>16.809999999999999</v>
      </c>
      <c r="I47" s="1">
        <v>16.8</v>
      </c>
      <c r="J47" s="1">
        <f t="shared" si="7"/>
        <v>16.805</v>
      </c>
      <c r="K47" s="1">
        <f t="shared" si="8"/>
        <v>3.3050000000000002</v>
      </c>
      <c r="L47" s="1">
        <f t="shared" si="9"/>
        <v>0.101180277068426</v>
      </c>
      <c r="N47">
        <f t="shared" si="5"/>
        <v>4.7492874805184098</v>
      </c>
      <c r="O47" s="23"/>
    </row>
    <row r="48" spans="2:15">
      <c r="B48" s="6"/>
      <c r="C48" s="1" t="s">
        <v>261</v>
      </c>
      <c r="D48" s="1">
        <v>20.100000000000001</v>
      </c>
      <c r="E48" s="1">
        <v>20.079999999999998</v>
      </c>
      <c r="F48" s="1">
        <f t="shared" si="6"/>
        <v>20.09</v>
      </c>
      <c r="G48" s="1" t="s">
        <v>100</v>
      </c>
      <c r="H48" s="1">
        <v>16.8</v>
      </c>
      <c r="I48" s="1">
        <v>16.850000000000001</v>
      </c>
      <c r="J48" s="1">
        <f t="shared" si="7"/>
        <v>16.824999999999999</v>
      </c>
      <c r="K48" s="1">
        <f t="shared" si="8"/>
        <v>3.2650000000000001</v>
      </c>
      <c r="L48" s="1">
        <f t="shared" si="9"/>
        <v>0.10402484183894101</v>
      </c>
      <c r="N48">
        <f t="shared" si="5"/>
        <v>4.8828081254855498</v>
      </c>
      <c r="O48" s="23"/>
    </row>
    <row r="49" spans="2:15">
      <c r="B49" s="6"/>
      <c r="C49" s="1" t="s">
        <v>261</v>
      </c>
      <c r="D49" s="1">
        <v>20.21</v>
      </c>
      <c r="E49" s="1">
        <v>20.34</v>
      </c>
      <c r="F49" s="1">
        <f t="shared" si="6"/>
        <v>20.274999999999999</v>
      </c>
      <c r="G49" s="1" t="s">
        <v>100</v>
      </c>
      <c r="H49" s="1">
        <v>17.14</v>
      </c>
      <c r="I49" s="1">
        <v>17.14</v>
      </c>
      <c r="J49" s="1">
        <f t="shared" si="7"/>
        <v>17.14</v>
      </c>
      <c r="K49" s="1">
        <f t="shared" si="8"/>
        <v>3.1349999999999998</v>
      </c>
      <c r="L49" s="1">
        <f t="shared" si="9"/>
        <v>0.11383372919899699</v>
      </c>
      <c r="N49">
        <f t="shared" si="5"/>
        <v>5.34322617618359</v>
      </c>
      <c r="O49" s="23"/>
    </row>
    <row r="50" spans="2:15">
      <c r="B50" s="6" t="s">
        <v>255</v>
      </c>
      <c r="C50" s="1" t="s">
        <v>261</v>
      </c>
      <c r="D50" s="1">
        <v>20.34</v>
      </c>
      <c r="E50" s="1">
        <v>20.13</v>
      </c>
      <c r="F50" s="1">
        <f t="shared" si="6"/>
        <v>20.234999999999999</v>
      </c>
      <c r="G50" s="1" t="s">
        <v>100</v>
      </c>
      <c r="H50" s="1">
        <v>16.579999999999998</v>
      </c>
      <c r="I50" s="1">
        <v>16.559999999999999</v>
      </c>
      <c r="J50" s="1">
        <f t="shared" si="7"/>
        <v>16.57</v>
      </c>
      <c r="K50" s="1">
        <f t="shared" si="8"/>
        <v>3.665</v>
      </c>
      <c r="L50" s="1">
        <f t="shared" si="9"/>
        <v>7.8836088051953093E-2</v>
      </c>
      <c r="M50" s="1"/>
      <c r="N50">
        <f t="shared" si="5"/>
        <v>3.7004765834450102</v>
      </c>
      <c r="O50" s="23" t="s">
        <v>255</v>
      </c>
    </row>
    <row r="51" spans="2:15">
      <c r="B51" s="6"/>
      <c r="C51" s="1" t="s">
        <v>261</v>
      </c>
      <c r="D51" s="1">
        <v>20.350000000000001</v>
      </c>
      <c r="E51" s="1">
        <v>20.6</v>
      </c>
      <c r="F51" s="1">
        <f t="shared" si="6"/>
        <v>20.475000000000001</v>
      </c>
      <c r="G51" s="1" t="s">
        <v>100</v>
      </c>
      <c r="H51" s="1">
        <v>16.82</v>
      </c>
      <c r="I51" s="1">
        <v>16.77</v>
      </c>
      <c r="J51" s="1">
        <f t="shared" si="7"/>
        <v>16.795000000000002</v>
      </c>
      <c r="K51" s="1">
        <f t="shared" si="8"/>
        <v>3.68</v>
      </c>
      <c r="L51" s="1">
        <f t="shared" si="9"/>
        <v>7.8020659306350798E-2</v>
      </c>
      <c r="N51">
        <f t="shared" si="5"/>
        <v>3.6622012827149502</v>
      </c>
      <c r="O51" s="23"/>
    </row>
    <row r="52" spans="2:15">
      <c r="B52" s="6"/>
      <c r="C52" s="1" t="s">
        <v>261</v>
      </c>
      <c r="D52" s="1">
        <v>20.48</v>
      </c>
      <c r="E52" s="1">
        <v>20.51</v>
      </c>
      <c r="F52" s="1">
        <f t="shared" si="6"/>
        <v>20.495000000000001</v>
      </c>
      <c r="G52" s="1" t="s">
        <v>100</v>
      </c>
      <c r="H52" s="1">
        <v>16.690000000000001</v>
      </c>
      <c r="I52" s="1">
        <v>16.71</v>
      </c>
      <c r="J52" s="1">
        <f t="shared" si="7"/>
        <v>16.7</v>
      </c>
      <c r="K52" s="1">
        <f t="shared" si="8"/>
        <v>3.7949999999999999</v>
      </c>
      <c r="L52" s="1">
        <f t="shared" si="9"/>
        <v>7.2042896674929094E-2</v>
      </c>
      <c r="N52">
        <f t="shared" si="5"/>
        <v>3.3816118827894899</v>
      </c>
      <c r="O52" s="23"/>
    </row>
    <row r="53" spans="2:15">
      <c r="B53" s="6"/>
      <c r="C53" s="1" t="s">
        <v>261</v>
      </c>
      <c r="D53" s="1">
        <v>20.55</v>
      </c>
      <c r="E53" s="1">
        <v>20.55</v>
      </c>
      <c r="F53" s="1">
        <f t="shared" si="6"/>
        <v>20.55</v>
      </c>
      <c r="G53" s="1" t="s">
        <v>100</v>
      </c>
      <c r="H53" s="1">
        <v>16.77</v>
      </c>
      <c r="I53" s="1">
        <v>16.77</v>
      </c>
      <c r="J53" s="1">
        <f t="shared" si="7"/>
        <v>16.77</v>
      </c>
      <c r="K53" s="1">
        <f t="shared" si="8"/>
        <v>3.78</v>
      </c>
      <c r="L53" s="1">
        <f t="shared" si="9"/>
        <v>7.2795849154278405E-2</v>
      </c>
      <c r="N53">
        <f t="shared" si="5"/>
        <v>3.4169546184214599</v>
      </c>
      <c r="O53" s="23"/>
    </row>
    <row r="54" spans="2:15">
      <c r="B54" s="6"/>
      <c r="C54" s="1" t="s">
        <v>261</v>
      </c>
      <c r="D54" s="1">
        <v>20.46</v>
      </c>
      <c r="E54" s="1">
        <v>20.67</v>
      </c>
      <c r="F54" s="1">
        <f t="shared" si="6"/>
        <v>20.565000000000001</v>
      </c>
      <c r="G54" s="1" t="s">
        <v>100</v>
      </c>
      <c r="H54" s="1">
        <v>16.7</v>
      </c>
      <c r="I54" s="1">
        <v>16.690000000000001</v>
      </c>
      <c r="J54" s="1">
        <f t="shared" si="7"/>
        <v>16.695</v>
      </c>
      <c r="K54" s="1">
        <f t="shared" si="8"/>
        <v>3.87</v>
      </c>
      <c r="L54" s="1">
        <f t="shared" si="9"/>
        <v>6.8393356328796201E-2</v>
      </c>
      <c r="N54">
        <f t="shared" si="5"/>
        <v>3.21030659703885</v>
      </c>
      <c r="O54" s="23"/>
    </row>
    <row r="55" spans="2:15">
      <c r="B55" s="6" t="s">
        <v>256</v>
      </c>
      <c r="C55" s="1" t="s">
        <v>261</v>
      </c>
      <c r="D55" s="1">
        <v>20.29</v>
      </c>
      <c r="E55" s="1">
        <v>20.3</v>
      </c>
      <c r="F55" s="1">
        <f t="shared" si="6"/>
        <v>20.295000000000002</v>
      </c>
      <c r="G55" s="1" t="s">
        <v>100</v>
      </c>
      <c r="H55" s="1">
        <v>16.93</v>
      </c>
      <c r="I55" s="1">
        <v>16.97</v>
      </c>
      <c r="J55" s="1">
        <f t="shared" si="7"/>
        <v>16.95</v>
      </c>
      <c r="K55" s="1">
        <f t="shared" si="8"/>
        <v>3.3450000000000002</v>
      </c>
      <c r="L55" s="1">
        <f t="shared" si="9"/>
        <v>9.8413497071150297E-2</v>
      </c>
      <c r="M55" s="1"/>
      <c r="N55">
        <f t="shared" si="5"/>
        <v>4.6194179646094504</v>
      </c>
      <c r="O55" s="23" t="s">
        <v>256</v>
      </c>
    </row>
    <row r="56" spans="2:15">
      <c r="B56" s="6"/>
      <c r="C56" s="1" t="s">
        <v>261</v>
      </c>
      <c r="D56" s="1">
        <v>20.09</v>
      </c>
      <c r="E56" s="1">
        <v>20.059999999999999</v>
      </c>
      <c r="F56" s="1">
        <f t="shared" si="6"/>
        <v>20.074999999999999</v>
      </c>
      <c r="G56" s="1" t="s">
        <v>100</v>
      </c>
      <c r="H56" s="1">
        <v>16.899999999999999</v>
      </c>
      <c r="I56" s="1">
        <v>16.920000000000002</v>
      </c>
      <c r="J56" s="1">
        <f t="shared" si="7"/>
        <v>16.91</v>
      </c>
      <c r="K56" s="1">
        <f t="shared" si="8"/>
        <v>3.165</v>
      </c>
      <c r="L56" s="1">
        <f t="shared" si="9"/>
        <v>0.111491064927512</v>
      </c>
      <c r="N56">
        <f t="shared" si="5"/>
        <v>5.2332641715519799</v>
      </c>
      <c r="O56" s="23"/>
    </row>
    <row r="57" spans="2:15">
      <c r="B57" s="6"/>
      <c r="C57" s="1" t="s">
        <v>261</v>
      </c>
      <c r="D57" s="1">
        <v>20.04</v>
      </c>
      <c r="E57" s="1">
        <v>19.989999999999998</v>
      </c>
      <c r="F57" s="1">
        <f t="shared" si="6"/>
        <v>20.015000000000001</v>
      </c>
      <c r="G57" s="1" t="s">
        <v>100</v>
      </c>
      <c r="H57" s="1">
        <v>17.02</v>
      </c>
      <c r="I57" s="1">
        <v>17.02</v>
      </c>
      <c r="J57" s="1">
        <f t="shared" si="7"/>
        <v>17.02</v>
      </c>
      <c r="K57" s="1">
        <f t="shared" si="8"/>
        <v>2.9950000000000001</v>
      </c>
      <c r="L57" s="1">
        <f t="shared" si="9"/>
        <v>0.12543396856368799</v>
      </c>
      <c r="N57">
        <f t="shared" si="5"/>
        <v>5.8877282588225004</v>
      </c>
      <c r="O57" s="23"/>
    </row>
    <row r="58" spans="2:15">
      <c r="B58" s="6"/>
      <c r="C58" s="1" t="s">
        <v>261</v>
      </c>
      <c r="D58" s="1">
        <v>20.079999999999998</v>
      </c>
      <c r="E58" s="1">
        <v>20.18</v>
      </c>
      <c r="F58" s="1">
        <f t="shared" si="6"/>
        <v>20.13</v>
      </c>
      <c r="G58" s="1" t="s">
        <v>100</v>
      </c>
      <c r="H58" s="1">
        <v>16.760000000000002</v>
      </c>
      <c r="I58" s="1">
        <v>16.809999999999999</v>
      </c>
      <c r="J58" s="1">
        <f t="shared" si="7"/>
        <v>16.785</v>
      </c>
      <c r="K58" s="1">
        <f t="shared" si="8"/>
        <v>3.3450000000000002</v>
      </c>
      <c r="L58" s="1">
        <f t="shared" si="9"/>
        <v>9.8413497071150505E-2</v>
      </c>
      <c r="N58">
        <f t="shared" si="5"/>
        <v>4.61941796460947</v>
      </c>
      <c r="O58" s="23"/>
    </row>
    <row r="59" spans="2:15">
      <c r="B59" s="6"/>
      <c r="C59" s="1" t="s">
        <v>261</v>
      </c>
      <c r="D59" s="1">
        <v>20.239999999999998</v>
      </c>
      <c r="E59" s="1">
        <v>20.260000000000002</v>
      </c>
      <c r="F59" s="1">
        <f t="shared" si="6"/>
        <v>20.25</v>
      </c>
      <c r="G59" s="1" t="s">
        <v>100</v>
      </c>
      <c r="H59" s="1">
        <v>16.920000000000002</v>
      </c>
      <c r="I59" s="1">
        <v>16.96</v>
      </c>
      <c r="J59" s="1">
        <f t="shared" si="7"/>
        <v>16.940000000000001</v>
      </c>
      <c r="K59" s="1">
        <f t="shared" si="8"/>
        <v>3.31</v>
      </c>
      <c r="L59" s="1">
        <f t="shared" si="9"/>
        <v>0.100830219902766</v>
      </c>
      <c r="N59">
        <f t="shared" si="5"/>
        <v>4.7328561940809299</v>
      </c>
      <c r="O59" s="23"/>
    </row>
    <row r="60" spans="2:15">
      <c r="B60" s="6" t="s">
        <v>257</v>
      </c>
      <c r="C60" s="1" t="s">
        <v>261</v>
      </c>
      <c r="D60" s="1">
        <v>20.22</v>
      </c>
      <c r="E60" s="1">
        <v>20.100000000000001</v>
      </c>
      <c r="F60" s="1">
        <f t="shared" si="6"/>
        <v>20.16</v>
      </c>
      <c r="G60" s="1" t="s">
        <v>100</v>
      </c>
      <c r="H60" s="1">
        <v>16.87</v>
      </c>
      <c r="I60" s="1">
        <v>16.97</v>
      </c>
      <c r="J60" s="1">
        <f t="shared" si="7"/>
        <v>16.920000000000002</v>
      </c>
      <c r="K60" s="1">
        <f t="shared" si="8"/>
        <v>3.24</v>
      </c>
      <c r="L60" s="1">
        <f t="shared" si="9"/>
        <v>0.105843164045316</v>
      </c>
      <c r="M60" s="1"/>
      <c r="N60">
        <f t="shared" si="5"/>
        <v>4.9681581081155199</v>
      </c>
      <c r="O60" s="23" t="s">
        <v>257</v>
      </c>
    </row>
    <row r="61" spans="2:15">
      <c r="B61" s="20"/>
      <c r="C61" s="1" t="s">
        <v>261</v>
      </c>
      <c r="D61" s="1">
        <v>20.12</v>
      </c>
      <c r="E61" s="1">
        <v>20.05</v>
      </c>
      <c r="F61" s="1">
        <f t="shared" si="6"/>
        <v>20.085000000000001</v>
      </c>
      <c r="G61" s="1" t="s">
        <v>100</v>
      </c>
      <c r="H61" s="1">
        <v>16.98</v>
      </c>
      <c r="I61" s="1">
        <v>16.98</v>
      </c>
      <c r="J61" s="1">
        <f t="shared" si="7"/>
        <v>16.98</v>
      </c>
      <c r="K61" s="1">
        <f t="shared" si="8"/>
        <v>3.105</v>
      </c>
      <c r="L61" s="1">
        <f t="shared" si="9"/>
        <v>0.11622561782664501</v>
      </c>
      <c r="N61">
        <f t="shared" si="5"/>
        <v>5.4554987162795099</v>
      </c>
      <c r="O61" s="23"/>
    </row>
    <row r="62" spans="2:15">
      <c r="B62" s="20"/>
      <c r="C62" s="1" t="s">
        <v>261</v>
      </c>
      <c r="D62" s="1">
        <v>20.010000000000002</v>
      </c>
      <c r="E62" s="1">
        <v>20.14</v>
      </c>
      <c r="F62" s="1">
        <f t="shared" si="6"/>
        <v>20.074999999999999</v>
      </c>
      <c r="G62" s="1" t="s">
        <v>100</v>
      </c>
      <c r="H62" s="1">
        <v>16.850000000000001</v>
      </c>
      <c r="I62" s="1">
        <v>16.760000000000002</v>
      </c>
      <c r="J62" s="1">
        <f t="shared" si="7"/>
        <v>16.805</v>
      </c>
      <c r="K62" s="1">
        <f t="shared" si="8"/>
        <v>3.27</v>
      </c>
      <c r="L62" s="1">
        <f t="shared" si="9"/>
        <v>0.103664943226805</v>
      </c>
      <c r="N62">
        <f t="shared" si="5"/>
        <v>4.86591489270939</v>
      </c>
      <c r="O62" s="23"/>
    </row>
    <row r="63" spans="2:15">
      <c r="B63" s="20"/>
      <c r="C63" s="1" t="s">
        <v>261</v>
      </c>
      <c r="D63" s="1">
        <v>20.079999999999998</v>
      </c>
      <c r="E63" s="1">
        <v>20.04</v>
      </c>
      <c r="F63" s="1">
        <f t="shared" si="6"/>
        <v>20.059999999999999</v>
      </c>
      <c r="G63" s="1" t="s">
        <v>100</v>
      </c>
      <c r="H63" s="1">
        <v>16.87</v>
      </c>
      <c r="I63" s="1">
        <v>16.82</v>
      </c>
      <c r="J63" s="1">
        <f t="shared" si="7"/>
        <v>16.844999999999999</v>
      </c>
      <c r="K63" s="1">
        <f t="shared" si="8"/>
        <v>3.2149999999999999</v>
      </c>
      <c r="L63" s="1">
        <f t="shared" si="9"/>
        <v>0.107693269964002</v>
      </c>
      <c r="N63">
        <f t="shared" si="5"/>
        <v>5.0549999821628404</v>
      </c>
      <c r="O63" s="23"/>
    </row>
    <row r="64" spans="2:15">
      <c r="B64" s="20"/>
      <c r="C64" s="1" t="s">
        <v>261</v>
      </c>
      <c r="D64" s="1">
        <v>19.98</v>
      </c>
      <c r="E64" s="1">
        <v>20.309999999999999</v>
      </c>
      <c r="F64" s="1">
        <f t="shared" si="6"/>
        <v>20.145</v>
      </c>
      <c r="G64" s="1" t="s">
        <v>100</v>
      </c>
      <c r="H64" s="1">
        <v>16.760000000000002</v>
      </c>
      <c r="I64" s="1">
        <v>16.77</v>
      </c>
      <c r="J64" s="1">
        <f t="shared" si="7"/>
        <v>16.765000000000001</v>
      </c>
      <c r="K64" s="1">
        <f t="shared" si="8"/>
        <v>3.38</v>
      </c>
      <c r="L64" s="1">
        <f t="shared" si="9"/>
        <v>9.6054698830500801E-2</v>
      </c>
      <c r="N64">
        <f t="shared" si="5"/>
        <v>4.5086986497590997</v>
      </c>
      <c r="O64" s="23"/>
    </row>
    <row r="65" spans="2:15">
      <c r="B65" s="6" t="s">
        <v>166</v>
      </c>
      <c r="C65" s="1" t="s">
        <v>125</v>
      </c>
      <c r="D65" s="1">
        <v>34.17</v>
      </c>
      <c r="E65" s="1">
        <v>34.19</v>
      </c>
      <c r="F65" s="1">
        <f t="shared" si="6"/>
        <v>34.18</v>
      </c>
      <c r="G65" s="1" t="s">
        <v>100</v>
      </c>
      <c r="H65" s="1">
        <v>16.45</v>
      </c>
      <c r="I65" s="1">
        <v>16.47</v>
      </c>
      <c r="J65" s="1">
        <f t="shared" si="7"/>
        <v>16.46</v>
      </c>
      <c r="K65" s="1">
        <f t="shared" si="8"/>
        <v>17.72</v>
      </c>
      <c r="L65" s="1">
        <f t="shared" si="9"/>
        <v>4.6317859054376504E-6</v>
      </c>
      <c r="M65" s="1">
        <f>AVERAGE(L65:L69)</f>
        <v>4.0803457855379499E-6</v>
      </c>
      <c r="N65">
        <f>L65/$M$65</f>
        <v>1.13514543837294</v>
      </c>
      <c r="O65" s="23" t="s">
        <v>166</v>
      </c>
    </row>
    <row r="66" spans="2:15">
      <c r="B66" s="6"/>
      <c r="C66" s="1" t="s">
        <v>125</v>
      </c>
      <c r="D66" s="1">
        <v>34.369999999999997</v>
      </c>
      <c r="E66" s="1">
        <v>34.35</v>
      </c>
      <c r="F66" s="1">
        <f t="shared" si="6"/>
        <v>34.36</v>
      </c>
      <c r="G66" s="1" t="s">
        <v>100</v>
      </c>
      <c r="H66" s="1">
        <v>16.46</v>
      </c>
      <c r="I66" s="1">
        <v>16.46</v>
      </c>
      <c r="J66" s="1">
        <f t="shared" si="7"/>
        <v>16.46</v>
      </c>
      <c r="K66" s="1">
        <f t="shared" si="8"/>
        <v>17.899999999999999</v>
      </c>
      <c r="L66" s="1">
        <f t="shared" si="9"/>
        <v>4.08849129690664E-6</v>
      </c>
      <c r="N66">
        <f t="shared" ref="N66:N94" si="10">L66/$M$65</f>
        <v>1.00199627967746</v>
      </c>
      <c r="O66" s="23"/>
    </row>
    <row r="67" spans="2:15">
      <c r="B67" s="6"/>
      <c r="C67" s="1" t="s">
        <v>125</v>
      </c>
      <c r="D67" s="1">
        <v>34.53</v>
      </c>
      <c r="E67" s="1">
        <v>34.72</v>
      </c>
      <c r="F67" s="1">
        <f t="shared" si="6"/>
        <v>34.625</v>
      </c>
      <c r="G67" s="1" t="s">
        <v>100</v>
      </c>
      <c r="H67" s="1">
        <v>16.510000000000002</v>
      </c>
      <c r="I67" s="1">
        <v>16.48</v>
      </c>
      <c r="J67" s="1">
        <f t="shared" si="7"/>
        <v>16.495000000000001</v>
      </c>
      <c r="K67" s="1">
        <f t="shared" si="8"/>
        <v>18.13</v>
      </c>
      <c r="L67" s="1">
        <f t="shared" si="9"/>
        <v>3.4859903344322202E-6</v>
      </c>
      <c r="N67">
        <f t="shared" si="10"/>
        <v>0.85433698947468795</v>
      </c>
      <c r="O67" s="23"/>
    </row>
    <row r="68" spans="2:15">
      <c r="B68" s="6"/>
      <c r="C68" s="1" t="s">
        <v>125</v>
      </c>
      <c r="D68" s="1">
        <v>34.369999999999997</v>
      </c>
      <c r="E68" s="1">
        <v>34.61</v>
      </c>
      <c r="F68" s="1">
        <f t="shared" si="6"/>
        <v>34.49</v>
      </c>
      <c r="G68" s="1" t="s">
        <v>100</v>
      </c>
      <c r="H68" s="1">
        <v>16.829999999999998</v>
      </c>
      <c r="I68" s="1">
        <v>16.78</v>
      </c>
      <c r="J68" s="1">
        <f t="shared" si="7"/>
        <v>16.805</v>
      </c>
      <c r="K68" s="1">
        <f t="shared" si="8"/>
        <v>17.684999999999999</v>
      </c>
      <c r="L68" s="1">
        <f t="shared" si="9"/>
        <v>4.7455278522433199E-6</v>
      </c>
      <c r="N68">
        <f t="shared" si="10"/>
        <v>1.1630210040195601</v>
      </c>
      <c r="O68" s="23"/>
    </row>
    <row r="69" spans="2:15">
      <c r="B69" s="6"/>
      <c r="C69" s="1" t="s">
        <v>125</v>
      </c>
      <c r="D69" s="1">
        <v>34.22</v>
      </c>
      <c r="E69" s="1">
        <v>35.119999999999997</v>
      </c>
      <c r="F69" s="1">
        <f t="shared" si="6"/>
        <v>34.67</v>
      </c>
      <c r="G69" s="1" t="s">
        <v>100</v>
      </c>
      <c r="H69" s="1">
        <v>16.52</v>
      </c>
      <c r="I69" s="1">
        <v>16.53</v>
      </c>
      <c r="J69" s="1">
        <f t="shared" si="7"/>
        <v>16.524999999999999</v>
      </c>
      <c r="K69" s="1">
        <f t="shared" si="8"/>
        <v>18.145</v>
      </c>
      <c r="L69" s="1">
        <f t="shared" si="9"/>
        <v>3.44993353866991E-6</v>
      </c>
      <c r="N69">
        <f t="shared" si="10"/>
        <v>0.84550028845535097</v>
      </c>
      <c r="O69" s="23"/>
    </row>
    <row r="70" spans="2:15">
      <c r="B70" s="6" t="s">
        <v>260</v>
      </c>
      <c r="C70" s="1" t="s">
        <v>125</v>
      </c>
      <c r="D70" s="1">
        <v>34.28</v>
      </c>
      <c r="E70" s="1">
        <v>33.85</v>
      </c>
      <c r="F70" s="1">
        <f t="shared" ref="F70:F94" si="11">AVERAGE(D70:E70)</f>
        <v>34.064999999999998</v>
      </c>
      <c r="G70" s="1" t="s">
        <v>100</v>
      </c>
      <c r="H70" s="1">
        <v>16.18</v>
      </c>
      <c r="I70" s="1">
        <v>16.21</v>
      </c>
      <c r="J70" s="1">
        <f t="shared" ref="J70:J94" si="12">AVERAGE(H70:I70)</f>
        <v>16.195</v>
      </c>
      <c r="K70" s="1">
        <f t="shared" ref="K70:K94" si="13">F70-J70</f>
        <v>17.87</v>
      </c>
      <c r="L70" s="1">
        <f t="shared" ref="L70:L94" si="14">2^(-K70)</f>
        <v>4.1743991899900101E-6</v>
      </c>
      <c r="M70" s="1"/>
      <c r="N70">
        <f t="shared" si="10"/>
        <v>1.02305035146419</v>
      </c>
      <c r="O70" s="23" t="s">
        <v>260</v>
      </c>
    </row>
    <row r="71" spans="2:15">
      <c r="B71" s="6"/>
      <c r="C71" s="1" t="s">
        <v>125</v>
      </c>
      <c r="D71" s="1">
        <v>33.880000000000003</v>
      </c>
      <c r="E71" s="1">
        <v>33.840000000000003</v>
      </c>
      <c r="F71" s="1">
        <f t="shared" si="11"/>
        <v>33.86</v>
      </c>
      <c r="G71" s="1" t="s">
        <v>100</v>
      </c>
      <c r="H71" s="1">
        <v>16.5</v>
      </c>
      <c r="I71" s="1">
        <v>16.47</v>
      </c>
      <c r="J71" s="1">
        <f t="shared" si="12"/>
        <v>16.484999999999999</v>
      </c>
      <c r="K71" s="1">
        <f t="shared" si="13"/>
        <v>17.375</v>
      </c>
      <c r="L71" s="1">
        <f t="shared" si="14"/>
        <v>5.8830674187009501E-6</v>
      </c>
      <c r="N71">
        <f t="shared" si="10"/>
        <v>1.44180609387381</v>
      </c>
      <c r="O71" s="23"/>
    </row>
    <row r="72" spans="2:15">
      <c r="B72" s="6"/>
      <c r="C72" s="1" t="s">
        <v>125</v>
      </c>
      <c r="D72" s="1">
        <v>34.53</v>
      </c>
      <c r="E72" s="1">
        <v>34.520000000000003</v>
      </c>
      <c r="F72" s="1">
        <f t="shared" si="11"/>
        <v>34.524999999999999</v>
      </c>
      <c r="G72" s="1" t="s">
        <v>100</v>
      </c>
      <c r="H72" s="1">
        <v>16.7</v>
      </c>
      <c r="I72" s="1">
        <v>16.72</v>
      </c>
      <c r="J72" s="1">
        <f t="shared" si="12"/>
        <v>16.71</v>
      </c>
      <c r="K72" s="1">
        <f t="shared" si="13"/>
        <v>17.815000000000001</v>
      </c>
      <c r="L72" s="1">
        <f t="shared" si="14"/>
        <v>4.3366125993194997E-6</v>
      </c>
      <c r="N72">
        <f t="shared" si="10"/>
        <v>1.06280517075044</v>
      </c>
      <c r="O72" s="23"/>
    </row>
    <row r="73" spans="2:15">
      <c r="B73" s="6"/>
      <c r="C73" s="1" t="s">
        <v>125</v>
      </c>
      <c r="D73" s="1">
        <v>34.520000000000003</v>
      </c>
      <c r="E73" s="1">
        <v>34.67</v>
      </c>
      <c r="F73" s="1">
        <f t="shared" si="11"/>
        <v>34.594999999999999</v>
      </c>
      <c r="G73" s="1" t="s">
        <v>100</v>
      </c>
      <c r="H73" s="1">
        <v>16.63</v>
      </c>
      <c r="I73" s="1">
        <v>16.53</v>
      </c>
      <c r="J73" s="1">
        <f t="shared" si="12"/>
        <v>16.579999999999998</v>
      </c>
      <c r="K73" s="1">
        <f t="shared" si="13"/>
        <v>18.015000000000001</v>
      </c>
      <c r="L73" s="1">
        <f t="shared" si="14"/>
        <v>3.7752405411346701E-6</v>
      </c>
      <c r="N73">
        <f t="shared" si="10"/>
        <v>0.92522564007083097</v>
      </c>
      <c r="O73" s="23"/>
    </row>
    <row r="74" spans="2:15">
      <c r="B74" s="6"/>
      <c r="C74" s="1" t="s">
        <v>125</v>
      </c>
      <c r="D74" s="1">
        <v>34.11</v>
      </c>
      <c r="E74" s="1">
        <v>33.770000000000003</v>
      </c>
      <c r="F74" s="1">
        <f t="shared" si="11"/>
        <v>33.94</v>
      </c>
      <c r="G74" s="1" t="s">
        <v>100</v>
      </c>
      <c r="H74" s="1">
        <v>16.77</v>
      </c>
      <c r="I74" s="1">
        <v>16.8</v>
      </c>
      <c r="J74" s="1">
        <f t="shared" si="12"/>
        <v>16.785</v>
      </c>
      <c r="K74" s="1">
        <f t="shared" si="13"/>
        <v>17.155000000000001</v>
      </c>
      <c r="L74" s="1">
        <f t="shared" si="14"/>
        <v>6.8522062140192896E-6</v>
      </c>
      <c r="N74">
        <f t="shared" si="10"/>
        <v>1.67931998270972</v>
      </c>
      <c r="O74" s="23"/>
    </row>
    <row r="75" spans="2:15">
      <c r="B75" s="6" t="s">
        <v>254</v>
      </c>
      <c r="C75" s="1" t="s">
        <v>125</v>
      </c>
      <c r="D75" s="1">
        <v>33.090000000000003</v>
      </c>
      <c r="E75" s="1">
        <v>32.909999999999997</v>
      </c>
      <c r="F75" s="1">
        <f t="shared" si="11"/>
        <v>33</v>
      </c>
      <c r="G75" s="1" t="s">
        <v>100</v>
      </c>
      <c r="H75" s="1">
        <v>17.12</v>
      </c>
      <c r="I75" s="1">
        <v>17.100000000000001</v>
      </c>
      <c r="J75" s="1">
        <f t="shared" si="12"/>
        <v>17.11</v>
      </c>
      <c r="K75" s="1">
        <f t="shared" si="13"/>
        <v>15.89</v>
      </c>
      <c r="L75" s="1">
        <f t="shared" si="14"/>
        <v>1.6467716011114901E-5</v>
      </c>
      <c r="M75" s="1"/>
      <c r="N75">
        <f t="shared" si="10"/>
        <v>4.0358628598296198</v>
      </c>
      <c r="O75" s="23" t="s">
        <v>254</v>
      </c>
    </row>
    <row r="76" spans="2:15">
      <c r="B76" s="6"/>
      <c r="C76" s="1" t="s">
        <v>125</v>
      </c>
      <c r="D76" s="1">
        <v>32.869999999999997</v>
      </c>
      <c r="E76" s="1">
        <v>33.15</v>
      </c>
      <c r="F76" s="1">
        <f t="shared" si="11"/>
        <v>33.01</v>
      </c>
      <c r="G76" s="1" t="s">
        <v>100</v>
      </c>
      <c r="H76" s="1">
        <v>17.04</v>
      </c>
      <c r="I76" s="1">
        <v>17.03</v>
      </c>
      <c r="J76" s="1">
        <f t="shared" si="12"/>
        <v>17.035</v>
      </c>
      <c r="K76" s="1">
        <f t="shared" si="13"/>
        <v>15.975</v>
      </c>
      <c r="L76" s="1">
        <f t="shared" si="14"/>
        <v>1.5525507997172402E-5</v>
      </c>
      <c r="N76">
        <f t="shared" si="10"/>
        <v>3.8049490933341299</v>
      </c>
      <c r="O76" s="23"/>
    </row>
    <row r="77" spans="2:15">
      <c r="B77" s="6"/>
      <c r="C77" s="1" t="s">
        <v>125</v>
      </c>
      <c r="D77" s="1">
        <v>32.409999999999997</v>
      </c>
      <c r="E77" s="1">
        <v>32.71</v>
      </c>
      <c r="F77" s="1">
        <f t="shared" si="11"/>
        <v>32.56</v>
      </c>
      <c r="G77" s="1" t="s">
        <v>100</v>
      </c>
      <c r="H77" s="1">
        <v>16.809999999999999</v>
      </c>
      <c r="I77" s="1">
        <v>16.8</v>
      </c>
      <c r="J77" s="1">
        <f t="shared" si="12"/>
        <v>16.805</v>
      </c>
      <c r="K77" s="1">
        <f t="shared" si="13"/>
        <v>15.755000000000001</v>
      </c>
      <c r="L77" s="1">
        <f t="shared" si="14"/>
        <v>1.8083080611291201E-5</v>
      </c>
      <c r="N77">
        <f t="shared" si="10"/>
        <v>4.43175200380895</v>
      </c>
      <c r="O77" s="23"/>
    </row>
    <row r="78" spans="2:15">
      <c r="B78" s="6"/>
      <c r="C78" s="1" t="s">
        <v>125</v>
      </c>
      <c r="D78" s="1">
        <v>32.24</v>
      </c>
      <c r="E78" s="1">
        <v>32.380000000000003</v>
      </c>
      <c r="F78" s="1">
        <f t="shared" si="11"/>
        <v>32.31</v>
      </c>
      <c r="G78" s="1" t="s">
        <v>100</v>
      </c>
      <c r="H78" s="1">
        <v>16.8</v>
      </c>
      <c r="I78" s="1">
        <v>16.850000000000001</v>
      </c>
      <c r="J78" s="1">
        <f t="shared" si="12"/>
        <v>16.824999999999999</v>
      </c>
      <c r="K78" s="1">
        <f t="shared" si="13"/>
        <v>15.484999999999999</v>
      </c>
      <c r="L78" s="1">
        <f t="shared" si="14"/>
        <v>2.1804720149858E-5</v>
      </c>
      <c r="N78">
        <f t="shared" si="10"/>
        <v>5.3438412565770497</v>
      </c>
      <c r="O78" s="23"/>
    </row>
    <row r="79" spans="2:15">
      <c r="B79" s="6"/>
      <c r="C79" s="1" t="s">
        <v>125</v>
      </c>
      <c r="D79" s="1">
        <v>33.04</v>
      </c>
      <c r="E79" s="1">
        <v>32.9</v>
      </c>
      <c r="F79" s="1">
        <f t="shared" si="11"/>
        <v>32.97</v>
      </c>
      <c r="G79" s="1" t="s">
        <v>100</v>
      </c>
      <c r="H79" s="1">
        <v>17.14</v>
      </c>
      <c r="I79" s="1">
        <v>17.14</v>
      </c>
      <c r="J79" s="1">
        <f t="shared" si="12"/>
        <v>17.14</v>
      </c>
      <c r="K79" s="1">
        <f t="shared" si="13"/>
        <v>15.83</v>
      </c>
      <c r="L79" s="1">
        <f t="shared" si="14"/>
        <v>1.7167030100842398E-5</v>
      </c>
      <c r="N79">
        <f t="shared" si="10"/>
        <v>4.2072488468227096</v>
      </c>
      <c r="O79" s="23"/>
    </row>
    <row r="80" spans="2:15">
      <c r="B80" s="6" t="s">
        <v>255</v>
      </c>
      <c r="C80" s="1" t="s">
        <v>125</v>
      </c>
      <c r="D80" s="1">
        <v>32.86</v>
      </c>
      <c r="E80" s="1">
        <v>32.979999999999997</v>
      </c>
      <c r="F80" s="1">
        <f t="shared" si="11"/>
        <v>32.92</v>
      </c>
      <c r="G80" s="1" t="s">
        <v>100</v>
      </c>
      <c r="H80" s="1">
        <v>16.579999999999998</v>
      </c>
      <c r="I80" s="1">
        <v>16.559999999999999</v>
      </c>
      <c r="J80" s="1">
        <f t="shared" si="12"/>
        <v>16.57</v>
      </c>
      <c r="K80" s="1">
        <f t="shared" si="13"/>
        <v>16.350000000000001</v>
      </c>
      <c r="L80" s="1">
        <f t="shared" si="14"/>
        <v>1.19718032515984E-5</v>
      </c>
      <c r="M80" s="1"/>
      <c r="N80">
        <f t="shared" si="10"/>
        <v>2.9340168409329999</v>
      </c>
      <c r="O80" s="23" t="s">
        <v>255</v>
      </c>
    </row>
    <row r="81" spans="2:15">
      <c r="B81" s="6"/>
      <c r="C81" s="1" t="s">
        <v>125</v>
      </c>
      <c r="D81" s="1">
        <v>32.869999999999997</v>
      </c>
      <c r="E81" s="1">
        <v>33.479999999999997</v>
      </c>
      <c r="F81" s="1">
        <f t="shared" si="11"/>
        <v>33.174999999999997</v>
      </c>
      <c r="G81" s="1" t="s">
        <v>100</v>
      </c>
      <c r="H81" s="1">
        <v>16.82</v>
      </c>
      <c r="I81" s="1">
        <v>16.77</v>
      </c>
      <c r="J81" s="1">
        <f t="shared" si="12"/>
        <v>16.795000000000002</v>
      </c>
      <c r="K81" s="1">
        <f t="shared" si="13"/>
        <v>16.38</v>
      </c>
      <c r="L81" s="1">
        <f t="shared" si="14"/>
        <v>1.17254271033327E-5</v>
      </c>
      <c r="N81">
        <f t="shared" si="10"/>
        <v>2.8736356474716702</v>
      </c>
      <c r="O81" s="23"/>
    </row>
    <row r="82" spans="2:15">
      <c r="B82" s="6"/>
      <c r="C82" s="1" t="s">
        <v>125</v>
      </c>
      <c r="D82" s="1">
        <v>33.090000000000003</v>
      </c>
      <c r="E82" s="1">
        <v>33.24</v>
      </c>
      <c r="F82" s="1">
        <f t="shared" si="11"/>
        <v>33.164999999999999</v>
      </c>
      <c r="G82" s="1" t="s">
        <v>100</v>
      </c>
      <c r="H82" s="1">
        <v>16.690000000000001</v>
      </c>
      <c r="I82" s="1">
        <v>16.71</v>
      </c>
      <c r="J82" s="1">
        <f t="shared" si="12"/>
        <v>16.7</v>
      </c>
      <c r="K82" s="1">
        <f t="shared" si="13"/>
        <v>16.465</v>
      </c>
      <c r="L82" s="1">
        <f t="shared" si="14"/>
        <v>1.10545513500586E-5</v>
      </c>
      <c r="N82">
        <f t="shared" si="10"/>
        <v>2.7092192502996699</v>
      </c>
      <c r="O82" s="23"/>
    </row>
    <row r="83" spans="2:15">
      <c r="B83" s="6"/>
      <c r="C83" s="1" t="s">
        <v>125</v>
      </c>
      <c r="D83" s="1">
        <v>33.450000000000003</v>
      </c>
      <c r="E83" s="1">
        <v>32.81</v>
      </c>
      <c r="F83" s="1">
        <f t="shared" si="11"/>
        <v>33.130000000000003</v>
      </c>
      <c r="G83" s="1" t="s">
        <v>100</v>
      </c>
      <c r="H83" s="1">
        <v>16.77</v>
      </c>
      <c r="I83" s="1">
        <v>16.77</v>
      </c>
      <c r="J83" s="1">
        <f t="shared" si="12"/>
        <v>16.77</v>
      </c>
      <c r="K83" s="1">
        <f t="shared" si="13"/>
        <v>16.36</v>
      </c>
      <c r="L83" s="1">
        <f t="shared" si="14"/>
        <v>1.1889107966011E-5</v>
      </c>
      <c r="N83">
        <f t="shared" si="10"/>
        <v>2.9137501062164399</v>
      </c>
      <c r="O83" s="23"/>
    </row>
    <row r="84" spans="2:15">
      <c r="B84" s="6"/>
      <c r="C84" s="1" t="s">
        <v>125</v>
      </c>
      <c r="D84" s="1">
        <v>33.590000000000003</v>
      </c>
      <c r="E84" s="1">
        <v>33.17</v>
      </c>
      <c r="F84" s="1">
        <f t="shared" si="11"/>
        <v>33.380000000000003</v>
      </c>
      <c r="G84" s="1" t="s">
        <v>100</v>
      </c>
      <c r="H84" s="1">
        <v>16.7</v>
      </c>
      <c r="I84" s="1">
        <v>16.690000000000001</v>
      </c>
      <c r="J84" s="1">
        <f t="shared" si="12"/>
        <v>16.695</v>
      </c>
      <c r="K84" s="1">
        <f t="shared" si="13"/>
        <v>16.684999999999999</v>
      </c>
      <c r="L84" s="1">
        <f t="shared" si="14"/>
        <v>9.4910557044865907E-6</v>
      </c>
      <c r="N84">
        <f t="shared" si="10"/>
        <v>2.3260420080391002</v>
      </c>
      <c r="O84" s="23"/>
    </row>
    <row r="85" spans="2:15">
      <c r="B85" s="6" t="s">
        <v>256</v>
      </c>
      <c r="C85" s="1" t="s">
        <v>125</v>
      </c>
      <c r="D85" s="1">
        <v>32.799999999999997</v>
      </c>
      <c r="E85" s="1">
        <v>32.799999999999997</v>
      </c>
      <c r="F85" s="1">
        <f t="shared" si="11"/>
        <v>32.799999999999997</v>
      </c>
      <c r="G85" s="1" t="s">
        <v>100</v>
      </c>
      <c r="H85" s="1">
        <v>16.93</v>
      </c>
      <c r="I85" s="1">
        <v>16.97</v>
      </c>
      <c r="J85" s="1">
        <f t="shared" si="12"/>
        <v>16.95</v>
      </c>
      <c r="K85" s="1">
        <f t="shared" si="13"/>
        <v>15.85</v>
      </c>
      <c r="L85" s="1">
        <f t="shared" si="14"/>
        <v>1.6930686524472801E-5</v>
      </c>
      <c r="M85" s="1"/>
      <c r="N85">
        <f t="shared" si="10"/>
        <v>4.1493264086785304</v>
      </c>
      <c r="O85" s="23" t="s">
        <v>256</v>
      </c>
    </row>
    <row r="86" spans="2:15">
      <c r="B86" s="6"/>
      <c r="C86" s="1" t="s">
        <v>125</v>
      </c>
      <c r="D86" s="1">
        <v>32.590000000000003</v>
      </c>
      <c r="E86" s="1">
        <v>32.64</v>
      </c>
      <c r="F86" s="1">
        <f t="shared" si="11"/>
        <v>32.615000000000002</v>
      </c>
      <c r="G86" s="1" t="s">
        <v>100</v>
      </c>
      <c r="H86" s="1">
        <v>16.899999999999999</v>
      </c>
      <c r="I86" s="1">
        <v>16.920000000000002</v>
      </c>
      <c r="J86" s="1">
        <f t="shared" si="12"/>
        <v>16.91</v>
      </c>
      <c r="K86" s="1">
        <f t="shared" si="13"/>
        <v>15.705</v>
      </c>
      <c r="L86" s="1">
        <f t="shared" si="14"/>
        <v>1.8720779071865898E-5</v>
      </c>
      <c r="N86">
        <f t="shared" si="10"/>
        <v>4.5880374007071403</v>
      </c>
      <c r="O86" s="23"/>
    </row>
    <row r="87" spans="2:15">
      <c r="B87" s="6"/>
      <c r="C87" s="1" t="s">
        <v>125</v>
      </c>
      <c r="D87" s="1">
        <v>32.799999999999997</v>
      </c>
      <c r="E87" s="1">
        <v>33.049999999999997</v>
      </c>
      <c r="F87" s="1">
        <f t="shared" si="11"/>
        <v>32.924999999999997</v>
      </c>
      <c r="G87" s="1" t="s">
        <v>100</v>
      </c>
      <c r="H87" s="1">
        <v>17.02</v>
      </c>
      <c r="I87" s="1">
        <v>17.02</v>
      </c>
      <c r="J87" s="1">
        <f t="shared" si="12"/>
        <v>17.02</v>
      </c>
      <c r="K87" s="1">
        <f t="shared" si="13"/>
        <v>15.904999999999999</v>
      </c>
      <c r="L87" s="1">
        <f t="shared" si="14"/>
        <v>1.6297384766355201E-5</v>
      </c>
      <c r="N87">
        <f t="shared" si="10"/>
        <v>3.9941185436093001</v>
      </c>
      <c r="O87" s="23"/>
    </row>
    <row r="88" spans="2:15">
      <c r="B88" s="6"/>
      <c r="C88" s="1" t="s">
        <v>125</v>
      </c>
      <c r="D88" s="1">
        <v>32.47</v>
      </c>
      <c r="E88" s="1">
        <v>32.31</v>
      </c>
      <c r="F88" s="1">
        <f t="shared" si="11"/>
        <v>32.39</v>
      </c>
      <c r="G88" s="1" t="s">
        <v>100</v>
      </c>
      <c r="H88" s="1">
        <v>16.760000000000002</v>
      </c>
      <c r="I88" s="1">
        <v>16.809999999999999</v>
      </c>
      <c r="J88" s="1">
        <f t="shared" si="12"/>
        <v>16.785</v>
      </c>
      <c r="K88" s="1">
        <f t="shared" si="13"/>
        <v>15.605</v>
      </c>
      <c r="L88" s="1">
        <f t="shared" si="14"/>
        <v>2.00644342072307E-5</v>
      </c>
      <c r="N88">
        <f t="shared" si="10"/>
        <v>4.9173367312019103</v>
      </c>
      <c r="O88" s="23"/>
    </row>
    <row r="89" spans="2:15">
      <c r="B89" s="6"/>
      <c r="C89" s="1" t="s">
        <v>125</v>
      </c>
      <c r="D89" s="1">
        <v>32.46</v>
      </c>
      <c r="E89" s="1">
        <v>32.72</v>
      </c>
      <c r="F89" s="1">
        <f t="shared" si="11"/>
        <v>32.590000000000003</v>
      </c>
      <c r="G89" s="1" t="s">
        <v>100</v>
      </c>
      <c r="H89" s="1">
        <v>16.920000000000002</v>
      </c>
      <c r="I89" s="1">
        <v>16.96</v>
      </c>
      <c r="J89" s="1">
        <f t="shared" si="12"/>
        <v>16.940000000000001</v>
      </c>
      <c r="K89" s="1">
        <f t="shared" si="13"/>
        <v>15.65</v>
      </c>
      <c r="L89" s="1">
        <f t="shared" si="14"/>
        <v>1.9448251759632301E-5</v>
      </c>
      <c r="N89">
        <f t="shared" si="10"/>
        <v>4.7663244199947696</v>
      </c>
      <c r="O89" s="23"/>
    </row>
    <row r="90" spans="2:15">
      <c r="B90" s="6" t="s">
        <v>257</v>
      </c>
      <c r="C90" s="1" t="s">
        <v>125</v>
      </c>
      <c r="D90" s="1">
        <v>32.67</v>
      </c>
      <c r="E90" s="1">
        <v>32.53</v>
      </c>
      <c r="F90" s="1">
        <f t="shared" si="11"/>
        <v>32.6</v>
      </c>
      <c r="G90" s="1" t="s">
        <v>100</v>
      </c>
      <c r="H90" s="1">
        <v>16.87</v>
      </c>
      <c r="I90" s="1">
        <v>16.97</v>
      </c>
      <c r="J90" s="1">
        <f t="shared" si="12"/>
        <v>16.920000000000002</v>
      </c>
      <c r="K90" s="1">
        <f t="shared" si="13"/>
        <v>15.68</v>
      </c>
      <c r="L90" s="1">
        <f t="shared" si="14"/>
        <v>1.9048012525964499E-5</v>
      </c>
      <c r="M90" s="1"/>
      <c r="N90">
        <f t="shared" si="10"/>
        <v>4.6682348818271198</v>
      </c>
      <c r="O90" s="23" t="s">
        <v>257</v>
      </c>
    </row>
    <row r="91" spans="2:15">
      <c r="B91" s="20"/>
      <c r="C91" s="1" t="s">
        <v>125</v>
      </c>
      <c r="D91" s="1">
        <v>32.72</v>
      </c>
      <c r="E91" s="1">
        <v>32.86</v>
      </c>
      <c r="F91" s="1">
        <f t="shared" si="11"/>
        <v>32.79</v>
      </c>
      <c r="G91" s="1" t="s">
        <v>100</v>
      </c>
      <c r="H91" s="1">
        <v>16.98</v>
      </c>
      <c r="I91" s="1">
        <v>16.98</v>
      </c>
      <c r="J91" s="1">
        <f t="shared" si="12"/>
        <v>16.98</v>
      </c>
      <c r="K91" s="1">
        <f t="shared" si="13"/>
        <v>15.81</v>
      </c>
      <c r="L91" s="1">
        <f t="shared" si="14"/>
        <v>1.7406672910590001E-5</v>
      </c>
      <c r="N91">
        <f t="shared" si="10"/>
        <v>4.2659798520715499</v>
      </c>
      <c r="O91" s="23"/>
    </row>
    <row r="92" spans="2:15">
      <c r="B92" s="20"/>
      <c r="C92" s="1" t="s">
        <v>125</v>
      </c>
      <c r="D92" s="1">
        <v>32.31</v>
      </c>
      <c r="E92" s="1">
        <v>32.369999999999997</v>
      </c>
      <c r="F92" s="1">
        <f t="shared" si="11"/>
        <v>32.340000000000003</v>
      </c>
      <c r="G92" s="1" t="s">
        <v>100</v>
      </c>
      <c r="H92" s="1">
        <v>16.850000000000001</v>
      </c>
      <c r="I92" s="1">
        <v>16.760000000000002</v>
      </c>
      <c r="J92" s="1">
        <f t="shared" si="12"/>
        <v>16.805</v>
      </c>
      <c r="K92" s="1">
        <f t="shared" si="13"/>
        <v>15.535</v>
      </c>
      <c r="L92" s="1">
        <f t="shared" si="14"/>
        <v>2.1061971334787401E-5</v>
      </c>
      <c r="N92">
        <f t="shared" si="10"/>
        <v>5.1618104057351504</v>
      </c>
      <c r="O92" s="23"/>
    </row>
    <row r="93" spans="2:15">
      <c r="B93" s="20"/>
      <c r="C93" s="1" t="s">
        <v>125</v>
      </c>
      <c r="D93" s="1">
        <v>32.770000000000003</v>
      </c>
      <c r="E93" s="1">
        <v>32.54</v>
      </c>
      <c r="F93" s="1">
        <f t="shared" si="11"/>
        <v>32.655000000000001</v>
      </c>
      <c r="G93" s="1" t="s">
        <v>100</v>
      </c>
      <c r="H93" s="1">
        <v>16.87</v>
      </c>
      <c r="I93" s="1">
        <v>16.82</v>
      </c>
      <c r="J93" s="1">
        <f t="shared" si="12"/>
        <v>16.844999999999999</v>
      </c>
      <c r="K93" s="1">
        <f t="shared" si="13"/>
        <v>15.81</v>
      </c>
      <c r="L93" s="1">
        <f t="shared" si="14"/>
        <v>1.7406672910589899E-5</v>
      </c>
      <c r="N93">
        <f t="shared" si="10"/>
        <v>4.2659798520715402</v>
      </c>
      <c r="O93" s="23"/>
    </row>
    <row r="94" spans="2:15">
      <c r="B94" s="24"/>
      <c r="C94" s="14" t="s">
        <v>125</v>
      </c>
      <c r="D94" s="14">
        <v>32.89</v>
      </c>
      <c r="E94" s="14">
        <v>32.619999999999997</v>
      </c>
      <c r="F94" s="14">
        <f t="shared" si="11"/>
        <v>32.755000000000003</v>
      </c>
      <c r="G94" s="14" t="s">
        <v>100</v>
      </c>
      <c r="H94" s="14">
        <v>16.760000000000002</v>
      </c>
      <c r="I94" s="14">
        <v>16.77</v>
      </c>
      <c r="J94" s="14">
        <f t="shared" si="12"/>
        <v>16.765000000000001</v>
      </c>
      <c r="K94" s="14">
        <f t="shared" si="13"/>
        <v>15.99</v>
      </c>
      <c r="L94" s="14">
        <f t="shared" si="14"/>
        <v>1.5364922333629201E-5</v>
      </c>
      <c r="M94" s="25"/>
      <c r="N94" s="25">
        <f t="shared" si="10"/>
        <v>3.7655931975391401</v>
      </c>
      <c r="O94" s="26"/>
    </row>
  </sheetData>
  <phoneticPr fontId="16" type="noConversion"/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AB116"/>
  <sheetViews>
    <sheetView zoomScale="85" zoomScaleNormal="85" workbookViewId="0">
      <selection activeCell="G33" sqref="G33"/>
    </sheetView>
  </sheetViews>
  <sheetFormatPr defaultColWidth="9" defaultRowHeight="13.5"/>
  <cols>
    <col min="1" max="1" width="2.9296875" style="1" customWidth="1"/>
    <col min="2" max="12" width="16.1328125" style="1" customWidth="1"/>
    <col min="13" max="13" width="12.59765625" style="1"/>
    <col min="14" max="16" width="9" style="1"/>
    <col min="17" max="17" width="12.6640625" style="1" customWidth="1"/>
    <col min="18" max="21" width="9" style="1"/>
    <col min="22" max="22" width="9.3984375" style="1"/>
    <col min="23" max="23" width="13.73046875" style="1"/>
    <col min="24" max="24" width="12.59765625" style="1"/>
    <col min="25" max="25" width="13.73046875" style="1"/>
    <col min="26" max="26" width="12.59765625" style="1"/>
    <col min="27" max="16384" width="9" style="1"/>
  </cols>
  <sheetData>
    <row r="2" spans="2:28" ht="20" customHeight="1">
      <c r="B2" s="16"/>
      <c r="C2" s="286" t="s">
        <v>262</v>
      </c>
      <c r="D2" s="286"/>
      <c r="E2" s="286"/>
      <c r="F2" s="286"/>
      <c r="G2" s="286"/>
      <c r="H2" s="285" t="s">
        <v>263</v>
      </c>
      <c r="I2" s="286"/>
      <c r="J2" s="286"/>
      <c r="K2" s="286"/>
      <c r="L2" s="31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2:28" ht="20" customHeight="1">
      <c r="B3" s="17" t="s">
        <v>152</v>
      </c>
      <c r="C3" s="1">
        <v>3209398.5116280001</v>
      </c>
      <c r="D3" s="1">
        <v>10055537.279069999</v>
      </c>
      <c r="E3" s="1">
        <v>3991429.2682929998</v>
      </c>
      <c r="F3" s="1">
        <v>4209494.6046510004</v>
      </c>
      <c r="G3" s="1">
        <v>4660140.9302329998</v>
      </c>
      <c r="H3" s="17">
        <v>1121023</v>
      </c>
      <c r="I3" s="1">
        <v>1777928.744186</v>
      </c>
      <c r="J3" s="1">
        <v>1343733.6</v>
      </c>
      <c r="K3" s="1">
        <v>1954209.2682930001</v>
      </c>
      <c r="L3" s="12">
        <v>1987374.6046509999</v>
      </c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2:28" ht="20" customHeight="1">
      <c r="B4" s="17" t="s">
        <v>154</v>
      </c>
      <c r="C4" s="1">
        <v>3991576</v>
      </c>
      <c r="D4" s="1">
        <v>3946394.943182</v>
      </c>
      <c r="E4" s="1">
        <v>2762075.8586960002</v>
      </c>
      <c r="F4" s="1">
        <v>2592388.5</v>
      </c>
      <c r="G4" s="1">
        <v>2248950.0465119998</v>
      </c>
      <c r="H4" s="17">
        <v>2932279.4545450001</v>
      </c>
      <c r="I4" s="1">
        <v>2585782</v>
      </c>
      <c r="J4" s="1">
        <v>3664111.0697670002</v>
      </c>
      <c r="K4" s="1">
        <v>3812772.8928570002</v>
      </c>
      <c r="L4" s="12">
        <v>2085437.6666669999</v>
      </c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2:28" ht="20" customHeight="1">
      <c r="B5" s="17" t="s">
        <v>160</v>
      </c>
      <c r="C5" s="1">
        <v>5270577.7142859995</v>
      </c>
      <c r="D5" s="1">
        <v>2467665.6086960002</v>
      </c>
      <c r="E5" s="1">
        <v>3450498.285714</v>
      </c>
      <c r="F5" s="1">
        <v>2745225.4285710002</v>
      </c>
      <c r="G5" s="1">
        <v>3359819.4285710002</v>
      </c>
      <c r="H5" s="17">
        <v>1953551.608696</v>
      </c>
      <c r="I5" s="1">
        <v>1492399.03125</v>
      </c>
      <c r="J5" s="1">
        <v>1714884.857143</v>
      </c>
      <c r="K5" s="1">
        <v>1353650.571429</v>
      </c>
      <c r="L5" s="12">
        <v>784871.571429</v>
      </c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2:28" ht="20" customHeight="1">
      <c r="B6" s="17" t="s">
        <v>162</v>
      </c>
      <c r="C6" s="1">
        <v>2178143.9</v>
      </c>
      <c r="D6" s="1">
        <v>2169879.0243899999</v>
      </c>
      <c r="E6" s="1">
        <v>1782621.230769</v>
      </c>
      <c r="F6" s="1">
        <v>2034126.6666669999</v>
      </c>
      <c r="G6" s="1">
        <v>2064802.285714</v>
      </c>
      <c r="H6" s="17">
        <v>3214213.6</v>
      </c>
      <c r="I6" s="1">
        <v>3738985.3023259998</v>
      </c>
      <c r="J6" s="1">
        <v>2830727.2727270001</v>
      </c>
      <c r="K6" s="1">
        <v>2815577.658537</v>
      </c>
      <c r="L6" s="12">
        <v>1997267.7</v>
      </c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2:28" ht="20" customHeight="1">
      <c r="B7" s="17" t="s">
        <v>153</v>
      </c>
      <c r="C7" s="1">
        <v>5685595.2727269996</v>
      </c>
      <c r="D7" s="1">
        <v>7693372.5636360003</v>
      </c>
      <c r="E7" s="1">
        <v>5516599.2727269996</v>
      </c>
      <c r="F7" s="1">
        <v>6353435</v>
      </c>
      <c r="G7" s="1">
        <v>7679056.8275859999</v>
      </c>
      <c r="H7" s="17">
        <v>2076169.672727</v>
      </c>
      <c r="I7" s="1">
        <v>2660698.181818</v>
      </c>
      <c r="J7" s="1">
        <v>3020680.7272729999</v>
      </c>
      <c r="K7" s="1">
        <v>2440225.8909089998</v>
      </c>
      <c r="L7" s="12">
        <v>2827880.7272729999</v>
      </c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2:28" ht="20" customHeight="1">
      <c r="B8" s="17" t="s">
        <v>155</v>
      </c>
      <c r="C8" s="1">
        <v>7175832</v>
      </c>
      <c r="D8" s="1">
        <v>6099717.29</v>
      </c>
      <c r="E8" s="1">
        <v>6092938.0599999996</v>
      </c>
      <c r="F8" s="1">
        <v>7708817.9699999997</v>
      </c>
      <c r="G8" s="1">
        <v>8556360.8000000007</v>
      </c>
      <c r="H8" s="17">
        <v>7029572.75</v>
      </c>
      <c r="I8" s="1">
        <v>8009794.6699999999</v>
      </c>
      <c r="J8" s="1">
        <v>6294882.0599999996</v>
      </c>
      <c r="K8" s="1">
        <v>7378093.8399999999</v>
      </c>
      <c r="L8" s="12">
        <v>8055410.9100000001</v>
      </c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2:28" ht="20" customHeight="1">
      <c r="B9" s="17" t="s">
        <v>171</v>
      </c>
      <c r="C9" s="1">
        <v>982724.61538500001</v>
      </c>
      <c r="D9" s="1">
        <v>924600.61538500001</v>
      </c>
      <c r="E9" s="1">
        <v>1160657.6000000001</v>
      </c>
      <c r="F9" s="1">
        <v>960549.84615400003</v>
      </c>
      <c r="G9" s="1">
        <v>1323152.6153849999</v>
      </c>
      <c r="H9" s="17">
        <v>536453.53846199997</v>
      </c>
      <c r="I9" s="1">
        <v>102140</v>
      </c>
      <c r="J9" s="1">
        <v>198143.07692299999</v>
      </c>
      <c r="K9" s="1">
        <v>876640.61538500001</v>
      </c>
      <c r="L9" s="12">
        <v>590052.61538500001</v>
      </c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2:28" ht="20" customHeight="1">
      <c r="B10" s="17" t="s">
        <v>172</v>
      </c>
      <c r="C10" s="1">
        <v>3793736</v>
      </c>
      <c r="D10" s="1">
        <v>3483556</v>
      </c>
      <c r="E10" s="1">
        <v>3205996</v>
      </c>
      <c r="F10" s="1">
        <v>3726184</v>
      </c>
      <c r="G10" s="1">
        <v>3270256</v>
      </c>
      <c r="H10" s="17">
        <v>3873484</v>
      </c>
      <c r="I10" s="1">
        <v>3259340</v>
      </c>
      <c r="J10" s="1">
        <v>1840116</v>
      </c>
      <c r="K10" s="1">
        <v>3944608</v>
      </c>
      <c r="L10" s="12">
        <v>4536656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2:28" ht="20" customHeight="1">
      <c r="B11" s="17"/>
      <c r="H11" s="17"/>
      <c r="L11" s="12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2:28" ht="20" customHeight="1">
      <c r="B12" s="17" t="s">
        <v>156</v>
      </c>
      <c r="C12" s="1">
        <f>C3/C4</f>
        <v>0.80404294234357598</v>
      </c>
      <c r="D12" s="1">
        <f t="shared" ref="D12:L12" si="0">D3/D4</f>
        <v>2.5480311585241799</v>
      </c>
      <c r="E12" s="1">
        <f t="shared" si="0"/>
        <v>1.4450831448841499</v>
      </c>
      <c r="F12" s="1">
        <f t="shared" si="0"/>
        <v>1.6237900317220999</v>
      </c>
      <c r="G12" s="1">
        <f t="shared" si="0"/>
        <v>2.0721407029296302</v>
      </c>
      <c r="H12" s="17">
        <f t="shared" si="0"/>
        <v>0.38230428490109503</v>
      </c>
      <c r="I12" s="1">
        <f t="shared" si="0"/>
        <v>0.68757874568931199</v>
      </c>
      <c r="J12" s="1">
        <f t="shared" si="0"/>
        <v>0.36672840271882001</v>
      </c>
      <c r="K12" s="1">
        <f t="shared" si="0"/>
        <v>0.51254279318710405</v>
      </c>
      <c r="L12" s="12">
        <f t="shared" si="0"/>
        <v>0.95297722699488496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2:28" ht="20" customHeight="1">
      <c r="B13" s="17" t="s">
        <v>164</v>
      </c>
      <c r="C13" s="1">
        <f>C5/C6</f>
        <v>2.4197564331199599</v>
      </c>
      <c r="D13" s="1">
        <f t="shared" ref="D13:L13" si="1">D5/D6</f>
        <v>1.13723649150888</v>
      </c>
      <c r="E13" s="1">
        <f t="shared" si="1"/>
        <v>1.9356317686318001</v>
      </c>
      <c r="F13" s="1">
        <f t="shared" si="1"/>
        <v>1.3495843073869001</v>
      </c>
      <c r="G13" s="1">
        <f t="shared" si="1"/>
        <v>1.6271869959739</v>
      </c>
      <c r="H13" s="17">
        <f t="shared" si="1"/>
        <v>0.60778524759399899</v>
      </c>
      <c r="I13" s="1">
        <f t="shared" si="1"/>
        <v>0.39914546610321999</v>
      </c>
      <c r="J13" s="1">
        <f t="shared" si="1"/>
        <v>0.60581069524615605</v>
      </c>
      <c r="K13" s="1">
        <f t="shared" si="1"/>
        <v>0.48077188257431003</v>
      </c>
      <c r="L13" s="12">
        <f t="shared" si="1"/>
        <v>0.39297264529386799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2:28" ht="20" customHeight="1">
      <c r="B14" s="17" t="s">
        <v>157</v>
      </c>
      <c r="C14" s="1">
        <f>C7/C8</f>
        <v>0.79232558297448996</v>
      </c>
      <c r="D14" s="1">
        <f t="shared" ref="D14:L14" si="2">D7/D8</f>
        <v>1.2612670715491501</v>
      </c>
      <c r="E14" s="1">
        <f t="shared" si="2"/>
        <v>0.90540872373926595</v>
      </c>
      <c r="F14" s="1">
        <f t="shared" si="2"/>
        <v>0.82417758789030005</v>
      </c>
      <c r="G14" s="1">
        <f t="shared" si="2"/>
        <v>0.89746762754394405</v>
      </c>
      <c r="H14" s="17">
        <f t="shared" si="2"/>
        <v>0.29534791751418998</v>
      </c>
      <c r="I14" s="1">
        <f t="shared" si="2"/>
        <v>0.33218057284082703</v>
      </c>
      <c r="J14" s="1">
        <f t="shared" si="2"/>
        <v>0.479862958270103</v>
      </c>
      <c r="K14" s="1">
        <f t="shared" si="2"/>
        <v>0.33073934051630299</v>
      </c>
      <c r="L14" s="12">
        <f t="shared" si="2"/>
        <v>0.35105356621379402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2:28" ht="20" customHeight="1">
      <c r="B15" s="17" t="s">
        <v>173</v>
      </c>
      <c r="C15" s="1">
        <f>C9/C10</f>
        <v>0.25903874581283498</v>
      </c>
      <c r="D15" s="1">
        <f t="shared" ref="D15:L15" si="3">D9/D10</f>
        <v>0.26541861689176199</v>
      </c>
      <c r="E15" s="1">
        <f t="shared" si="3"/>
        <v>0.362027151624643</v>
      </c>
      <c r="F15" s="1">
        <f t="shared" si="3"/>
        <v>0.25778379332689999</v>
      </c>
      <c r="G15" s="1">
        <f t="shared" si="3"/>
        <v>0.40460215205934902</v>
      </c>
      <c r="H15" s="17">
        <f t="shared" si="3"/>
        <v>0.13849380517952301</v>
      </c>
      <c r="I15" s="1">
        <f t="shared" si="3"/>
        <v>3.1337632772279099E-2</v>
      </c>
      <c r="J15" s="1">
        <f t="shared" si="3"/>
        <v>0.10767966634875201</v>
      </c>
      <c r="K15" s="1">
        <f t="shared" si="3"/>
        <v>0.22223770153713601</v>
      </c>
      <c r="L15" s="12">
        <f t="shared" si="3"/>
        <v>0.13006333638367101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2:28" ht="20" customHeight="1">
      <c r="B16" s="17"/>
      <c r="H16" s="17"/>
      <c r="L16" s="12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2:28" ht="20" customHeight="1">
      <c r="B17" s="17" t="s">
        <v>3</v>
      </c>
      <c r="C17" s="1">
        <f>AVERAGE(C12:G12)</f>
        <v>1.6986175960807299</v>
      </c>
      <c r="H17" s="17"/>
      <c r="L17" s="12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2:28" ht="20" customHeight="1">
      <c r="B18" s="17"/>
      <c r="C18" s="1">
        <f>AVERAGE(C13:G13)</f>
        <v>1.6938791993242901</v>
      </c>
      <c r="H18" s="17"/>
      <c r="L18" s="12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2:28" ht="20" customHeight="1">
      <c r="B19" s="17"/>
      <c r="C19" s="1">
        <f>AVERAGE(C14:G14)</f>
        <v>0.93612931873942895</v>
      </c>
      <c r="H19" s="17"/>
      <c r="L19" s="12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2:28" ht="20" customHeight="1">
      <c r="B20" s="17"/>
      <c r="C20" s="1">
        <f>AVERAGE(C15:G15)</f>
        <v>0.30977409194309802</v>
      </c>
      <c r="H20" s="17"/>
      <c r="L20" s="12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2:28" ht="20" customHeight="1">
      <c r="B21" s="17"/>
      <c r="H21" s="17"/>
      <c r="L21" s="12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2:28" ht="20" customHeight="1">
      <c r="B22" s="17" t="s">
        <v>4</v>
      </c>
      <c r="C22" s="287" t="s">
        <v>262</v>
      </c>
      <c r="D22" s="287"/>
      <c r="E22" s="287"/>
      <c r="F22" s="287"/>
      <c r="G22" s="287"/>
      <c r="H22" s="278" t="s">
        <v>263</v>
      </c>
      <c r="I22" s="287"/>
      <c r="J22" s="287"/>
      <c r="K22" s="287"/>
      <c r="L22" s="318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2:28" ht="20" customHeight="1">
      <c r="B23" s="17" t="s">
        <v>152</v>
      </c>
      <c r="C23" s="1">
        <f>C12/$C$17</f>
        <v>0.47335135594896</v>
      </c>
      <c r="D23" s="1">
        <f t="shared" ref="D23:L23" si="4">D12/$C$17</f>
        <v>1.5000616762732999</v>
      </c>
      <c r="E23" s="1">
        <f t="shared" si="4"/>
        <v>0.85074071304714705</v>
      </c>
      <c r="F23" s="1">
        <f t="shared" si="4"/>
        <v>0.95594796349026301</v>
      </c>
      <c r="G23" s="1">
        <f t="shared" si="4"/>
        <v>1.21989829124033</v>
      </c>
      <c r="H23" s="17">
        <f t="shared" si="4"/>
        <v>0.22506789390572501</v>
      </c>
      <c r="I23" s="1">
        <f t="shared" si="4"/>
        <v>0.40478725010019001</v>
      </c>
      <c r="J23" s="1">
        <f t="shared" si="4"/>
        <v>0.21589815363091999</v>
      </c>
      <c r="K23" s="1">
        <f t="shared" si="4"/>
        <v>0.30174113018121901</v>
      </c>
      <c r="L23" s="12">
        <f t="shared" si="4"/>
        <v>0.56103105795778796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2:28" ht="20" customHeight="1">
      <c r="B24" s="17" t="s">
        <v>160</v>
      </c>
      <c r="C24" s="1">
        <f>C13/$C$18</f>
        <v>1.42852951620472</v>
      </c>
      <c r="D24" s="1">
        <f t="shared" ref="D24:L24" si="5">D13/$C$18</f>
        <v>0.67137992600802998</v>
      </c>
      <c r="E24" s="1">
        <f t="shared" si="5"/>
        <v>1.14272125745682</v>
      </c>
      <c r="F24" s="1">
        <f t="shared" si="5"/>
        <v>0.79674176760967597</v>
      </c>
      <c r="G24" s="1">
        <f t="shared" si="5"/>
        <v>0.96062753272075396</v>
      </c>
      <c r="H24" s="17">
        <f t="shared" si="5"/>
        <v>0.358812628336456</v>
      </c>
      <c r="I24" s="1">
        <f t="shared" si="5"/>
        <v>0.23563986514648999</v>
      </c>
      <c r="J24" s="1">
        <f t="shared" si="5"/>
        <v>0.35764692989194402</v>
      </c>
      <c r="K24" s="1">
        <f t="shared" si="5"/>
        <v>0.28382890749593997</v>
      </c>
      <c r="L24" s="12">
        <f t="shared" si="5"/>
        <v>0.23199567327506601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2:28" ht="20" customHeight="1">
      <c r="B25" s="17" t="s">
        <v>153</v>
      </c>
      <c r="C25" s="1">
        <f>C14/$C$19</f>
        <v>0.84638475380881995</v>
      </c>
      <c r="D25" s="1">
        <f t="shared" ref="D25:L25" si="6">D14/$C$19</f>
        <v>1.34732140773835</v>
      </c>
      <c r="E25" s="1">
        <f t="shared" si="6"/>
        <v>0.96718338547335403</v>
      </c>
      <c r="F25" s="1">
        <f t="shared" si="6"/>
        <v>0.88040997263083198</v>
      </c>
      <c r="G25" s="1">
        <f t="shared" si="6"/>
        <v>0.95870048034864797</v>
      </c>
      <c r="H25" s="17">
        <f t="shared" si="6"/>
        <v>0.31549905723698402</v>
      </c>
      <c r="I25" s="1">
        <f t="shared" si="6"/>
        <v>0.35484474868080601</v>
      </c>
      <c r="J25" s="1">
        <f t="shared" si="6"/>
        <v>0.51260327891052004</v>
      </c>
      <c r="K25" s="1">
        <f t="shared" si="6"/>
        <v>0.35330518326428401</v>
      </c>
      <c r="L25" s="12">
        <f t="shared" si="6"/>
        <v>0.37500541771997298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2:28" ht="20" customHeight="1">
      <c r="B26" s="18" t="s">
        <v>171</v>
      </c>
      <c r="C26" s="14">
        <f>C15/$C$20</f>
        <v>0.83621823951764596</v>
      </c>
      <c r="D26" s="14">
        <f t="shared" ref="D26:L26" si="7">D15/$C$20</f>
        <v>0.85681347728885204</v>
      </c>
      <c r="E26" s="14">
        <f t="shared" si="7"/>
        <v>1.16868118103028</v>
      </c>
      <c r="F26" s="14">
        <f t="shared" si="7"/>
        <v>0.83216705344826503</v>
      </c>
      <c r="G26" s="14">
        <f t="shared" si="7"/>
        <v>1.30612004871495</v>
      </c>
      <c r="H26" s="18">
        <f t="shared" si="7"/>
        <v>0.44708001340849002</v>
      </c>
      <c r="I26" s="14">
        <f t="shared" si="7"/>
        <v>0.101162858958636</v>
      </c>
      <c r="J26" s="14">
        <f t="shared" si="7"/>
        <v>0.34760707608992503</v>
      </c>
      <c r="K26" s="14">
        <f t="shared" si="7"/>
        <v>0.717418619946948</v>
      </c>
      <c r="L26" s="15">
        <f t="shared" si="7"/>
        <v>0.41986512031342599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2:28" ht="20" customHeight="1"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2:28" ht="20" customHeight="1"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2:28" ht="20" customHeight="1"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2:28"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2:28"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2:28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2:28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2:28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2:28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2:28">
      <c r="F36"/>
      <c r="G36"/>
      <c r="H36"/>
      <c r="I36"/>
      <c r="J36"/>
      <c r="K36"/>
      <c r="L36"/>
      <c r="M36"/>
      <c r="N36"/>
      <c r="O36"/>
    </row>
    <row r="37" spans="2:28"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2:28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2:28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spans="2:28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spans="2:28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2:28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spans="2:28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2:28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2:28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2:28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spans="2:28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2:28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spans="2:25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2:25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2:2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2: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2:25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2:25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2:25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spans="2:25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spans="2:25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spans="2:25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59" spans="2:25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2:2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</row>
    <row r="61" spans="2:25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2:25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  <row r="63" spans="2:25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spans="2:25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</row>
    <row r="65" spans="2: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</row>
    <row r="66" spans="2: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spans="2: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spans="2: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spans="2: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pans="2: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spans="2: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pans="2: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spans="2: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spans="2:25"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2:25"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2:25"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2:25"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2:25"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2:25"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2:25"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2:15"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2:15"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2:15"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2:15"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2:15"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2:15"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2:15"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2:15"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2:15"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2:15"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2:15"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2:15"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2:15"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2:15"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2:15"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2:15"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2:15"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2:15"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2:15"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  <row r="100" spans="2:1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</row>
    <row r="101" spans="2:1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</row>
    <row r="102" spans="2:1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</row>
    <row r="103" spans="2:1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</row>
    <row r="104" spans="2:1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</row>
    <row r="105" spans="2:1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</row>
    <row r="106" spans="2:1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</row>
    <row r="107" spans="2:1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</row>
    <row r="108" spans="2:1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</row>
    <row r="109" spans="2:1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</row>
    <row r="110" spans="2:1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</row>
    <row r="111" spans="2:1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</row>
    <row r="112" spans="2:1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</row>
    <row r="113" spans="2:1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</row>
    <row r="114" spans="2:1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</row>
    <row r="115" spans="2:1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</row>
    <row r="116" spans="2:1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</row>
  </sheetData>
  <mergeCells count="4">
    <mergeCell ref="C2:G2"/>
    <mergeCell ref="H2:L2"/>
    <mergeCell ref="C22:G22"/>
    <mergeCell ref="H22:L22"/>
  </mergeCells>
  <phoneticPr fontId="16" type="noConversion"/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E15"/>
  <sheetViews>
    <sheetView topLeftCell="A13" workbookViewId="0">
      <selection activeCell="G14" sqref="G14"/>
    </sheetView>
  </sheetViews>
  <sheetFormatPr defaultColWidth="9" defaultRowHeight="13.5"/>
  <cols>
    <col min="1" max="1" width="2.3984375" customWidth="1"/>
    <col min="2" max="5" width="22.46484375" customWidth="1"/>
  </cols>
  <sheetData>
    <row r="1" spans="2:5" ht="12" customHeight="1"/>
    <row r="2" spans="2:5" ht="27" customHeight="1">
      <c r="B2" s="16"/>
      <c r="C2" s="4" t="s">
        <v>264</v>
      </c>
      <c r="D2" s="4" t="s">
        <v>265</v>
      </c>
      <c r="E2" s="5" t="s">
        <v>266</v>
      </c>
    </row>
    <row r="3" spans="2:5" ht="27" customHeight="1">
      <c r="B3" s="17" t="s">
        <v>8</v>
      </c>
      <c r="C3" s="1" t="s">
        <v>267</v>
      </c>
      <c r="D3" s="1" t="s">
        <v>268</v>
      </c>
      <c r="E3" s="12" t="s">
        <v>268</v>
      </c>
    </row>
    <row r="4" spans="2:5" ht="27" customHeight="1">
      <c r="B4" s="285" t="s">
        <v>51</v>
      </c>
      <c r="C4" s="4">
        <v>159.4</v>
      </c>
      <c r="D4" s="4">
        <v>1504.7</v>
      </c>
      <c r="E4" s="5">
        <v>261</v>
      </c>
    </row>
    <row r="5" spans="2:5" ht="27" customHeight="1">
      <c r="B5" s="278"/>
      <c r="C5" s="1">
        <v>157.1</v>
      </c>
      <c r="D5" s="1">
        <v>1939.1</v>
      </c>
      <c r="E5" s="12">
        <v>379</v>
      </c>
    </row>
    <row r="6" spans="2:5" ht="27" customHeight="1">
      <c r="B6" s="278"/>
      <c r="C6" s="1">
        <v>145.5</v>
      </c>
      <c r="D6" s="1">
        <v>1137.4000000000001</v>
      </c>
      <c r="E6" s="12">
        <v>228</v>
      </c>
    </row>
    <row r="7" spans="2:5" ht="27" customHeight="1">
      <c r="B7" s="278"/>
      <c r="C7" s="1">
        <v>146.5</v>
      </c>
      <c r="D7" s="1">
        <v>1848.1</v>
      </c>
      <c r="E7" s="12">
        <v>270</v>
      </c>
    </row>
    <row r="8" spans="2:5" ht="27" customHeight="1">
      <c r="B8" s="278"/>
      <c r="C8" s="1">
        <v>152.69999999999999</v>
      </c>
      <c r="D8" s="1">
        <v>2351.8000000000002</v>
      </c>
      <c r="E8" s="12">
        <v>330</v>
      </c>
    </row>
    <row r="9" spans="2:5" ht="27" customHeight="1">
      <c r="B9" s="293"/>
      <c r="C9" s="14">
        <v>169.6</v>
      </c>
      <c r="D9" s="14">
        <v>2099.1999999999998</v>
      </c>
      <c r="E9" s="15">
        <v>301</v>
      </c>
    </row>
    <row r="10" spans="2:5" ht="27" customHeight="1">
      <c r="B10" s="285" t="s">
        <v>52</v>
      </c>
      <c r="C10" s="4">
        <v>163.19999999999999</v>
      </c>
      <c r="D10" s="4">
        <v>1754.2</v>
      </c>
      <c r="E10" s="5">
        <v>242</v>
      </c>
    </row>
    <row r="11" spans="2:5" ht="27" customHeight="1">
      <c r="B11" s="278"/>
      <c r="C11" s="1">
        <v>144.1</v>
      </c>
      <c r="D11" s="1">
        <v>1260.0999999999999</v>
      </c>
      <c r="E11" s="12">
        <v>237</v>
      </c>
    </row>
    <row r="12" spans="2:5" ht="27" customHeight="1">
      <c r="B12" s="278"/>
      <c r="C12" s="1">
        <v>95.5</v>
      </c>
      <c r="D12" s="1">
        <v>766.4</v>
      </c>
      <c r="E12" s="12">
        <v>156</v>
      </c>
    </row>
    <row r="13" spans="2:5" ht="27" customHeight="1">
      <c r="B13" s="278"/>
      <c r="C13" s="1">
        <v>119.8</v>
      </c>
      <c r="D13" s="1">
        <v>1937.2</v>
      </c>
      <c r="E13" s="12">
        <v>306</v>
      </c>
    </row>
    <row r="14" spans="2:5" ht="27" customHeight="1">
      <c r="B14" s="278"/>
      <c r="C14" s="1">
        <v>111.9</v>
      </c>
      <c r="D14" s="1">
        <v>1270.4000000000001</v>
      </c>
      <c r="E14" s="12">
        <v>182</v>
      </c>
    </row>
    <row r="15" spans="2:5" ht="27" customHeight="1">
      <c r="B15" s="293"/>
      <c r="C15" s="14">
        <v>93.8</v>
      </c>
      <c r="D15" s="14">
        <v>1967.9</v>
      </c>
      <c r="E15" s="15">
        <v>258</v>
      </c>
    </row>
  </sheetData>
  <mergeCells count="2">
    <mergeCell ref="B4:B9"/>
    <mergeCell ref="B10:B15"/>
  </mergeCells>
  <phoneticPr fontId="16" type="noConversion"/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DFE2-E4C1-47FE-8324-D1CAA267C842}">
  <dimension ref="A3:L80"/>
  <sheetViews>
    <sheetView topLeftCell="A49" zoomScale="70" zoomScaleNormal="70" workbookViewId="0">
      <selection activeCell="O46" sqref="O46"/>
    </sheetView>
  </sheetViews>
  <sheetFormatPr defaultColWidth="9" defaultRowHeight="13.5"/>
  <cols>
    <col min="1" max="1" width="13.46484375" style="171" customWidth="1"/>
    <col min="2" max="2" width="17.9296875" style="171" customWidth="1"/>
    <col min="3" max="3" width="22.59765625" style="171" customWidth="1"/>
    <col min="4" max="4" width="12.9296875" style="171" customWidth="1"/>
    <col min="5" max="5" width="12.73046875" style="173" customWidth="1"/>
    <col min="6" max="6" width="12.19921875" style="173" customWidth="1"/>
    <col min="7" max="7" width="11.33203125" style="171" customWidth="1"/>
    <col min="8" max="8" width="12.9296875" style="174" customWidth="1"/>
    <col min="9" max="9" width="14.265625" style="174" customWidth="1"/>
    <col min="10" max="16384" width="9" style="171"/>
  </cols>
  <sheetData>
    <row r="3" spans="1:10">
      <c r="B3" s="172" t="s">
        <v>362</v>
      </c>
    </row>
    <row r="5" spans="1:10" ht="13.9" thickBot="1">
      <c r="A5" s="328" t="s">
        <v>363</v>
      </c>
      <c r="B5" s="329"/>
      <c r="C5" s="328"/>
      <c r="D5" s="328"/>
      <c r="E5" s="330"/>
      <c r="F5" s="330"/>
      <c r="G5" s="331"/>
      <c r="H5" s="332"/>
      <c r="I5" s="332"/>
    </row>
    <row r="6" spans="1:10" ht="26.25">
      <c r="A6" s="175"/>
      <c r="B6" s="176" t="s">
        <v>364</v>
      </c>
      <c r="C6" s="175" t="s">
        <v>365</v>
      </c>
      <c r="D6" s="177" t="s">
        <v>366</v>
      </c>
      <c r="E6" s="178" t="s">
        <v>367</v>
      </c>
      <c r="F6" s="178" t="s">
        <v>368</v>
      </c>
      <c r="G6" s="179" t="s">
        <v>369</v>
      </c>
      <c r="H6" s="180" t="s">
        <v>370</v>
      </c>
      <c r="I6" s="181" t="s">
        <v>371</v>
      </c>
    </row>
    <row r="7" spans="1:10">
      <c r="A7" s="182">
        <v>1</v>
      </c>
      <c r="B7" s="182" t="s">
        <v>372</v>
      </c>
      <c r="C7" s="182" t="s">
        <v>373</v>
      </c>
      <c r="D7" s="182" t="s">
        <v>374</v>
      </c>
      <c r="E7" s="183">
        <v>785.14186546514202</v>
      </c>
      <c r="F7" s="183">
        <v>1740863.4611275</v>
      </c>
      <c r="G7" s="184">
        <f>E7/F7</f>
        <v>4.5100714846219557E-4</v>
      </c>
      <c r="H7" s="185">
        <f>G7/0.0204</f>
        <v>2.210819355206841E-2</v>
      </c>
      <c r="I7" s="185">
        <v>0.01</v>
      </c>
      <c r="J7" s="171">
        <f t="shared" ref="J7:J16" si="0">G7</f>
        <v>4.5100714846219557E-4</v>
      </c>
    </row>
    <row r="8" spans="1:10">
      <c r="A8" s="182">
        <v>2</v>
      </c>
      <c r="B8" s="182" t="s">
        <v>375</v>
      </c>
      <c r="C8" s="182" t="s">
        <v>373</v>
      </c>
      <c r="D8" s="182" t="s">
        <v>374</v>
      </c>
      <c r="E8" s="183">
        <v>2811.25258466799</v>
      </c>
      <c r="F8" s="183">
        <v>1771926.15579716</v>
      </c>
      <c r="G8" s="184">
        <f t="shared" ref="G8:G16" si="1">E8/F8</f>
        <v>1.5865517733176947E-3</v>
      </c>
      <c r="H8" s="185">
        <f t="shared" ref="H8:H16" si="2">G8/0.0204</f>
        <v>7.7772145750867383E-2</v>
      </c>
      <c r="I8" s="185">
        <v>0.1</v>
      </c>
      <c r="J8" s="171">
        <f t="shared" si="0"/>
        <v>1.5865517733176947E-3</v>
      </c>
    </row>
    <row r="9" spans="1:10">
      <c r="A9" s="182">
        <v>3</v>
      </c>
      <c r="B9" s="182" t="s">
        <v>376</v>
      </c>
      <c r="C9" s="182" t="s">
        <v>373</v>
      </c>
      <c r="D9" s="182" t="s">
        <v>374</v>
      </c>
      <c r="E9" s="183">
        <v>14972.972689739299</v>
      </c>
      <c r="F9" s="183">
        <v>1844220.5612490999</v>
      </c>
      <c r="G9" s="184">
        <f t="shared" si="1"/>
        <v>8.1188622469310443E-3</v>
      </c>
      <c r="H9" s="185">
        <f t="shared" si="2"/>
        <v>0.39798344347701192</v>
      </c>
      <c r="I9" s="185">
        <v>0.5</v>
      </c>
      <c r="J9" s="171">
        <f t="shared" si="0"/>
        <v>8.1188622469310443E-3</v>
      </c>
    </row>
    <row r="10" spans="1:10">
      <c r="A10" s="182">
        <v>4</v>
      </c>
      <c r="B10" s="182" t="s">
        <v>377</v>
      </c>
      <c r="C10" s="182" t="s">
        <v>373</v>
      </c>
      <c r="D10" s="182" t="s">
        <v>374</v>
      </c>
      <c r="E10" s="183">
        <v>27556.1668473014</v>
      </c>
      <c r="F10" s="183">
        <v>1819287.15310455</v>
      </c>
      <c r="G10" s="184">
        <f t="shared" si="1"/>
        <v>1.5146683578937918E-2</v>
      </c>
      <c r="H10" s="185">
        <f t="shared" si="2"/>
        <v>0.74248448916362342</v>
      </c>
      <c r="I10" s="185">
        <v>1</v>
      </c>
      <c r="J10" s="171">
        <f t="shared" si="0"/>
        <v>1.5146683578937918E-2</v>
      </c>
    </row>
    <row r="11" spans="1:10">
      <c r="A11" s="182">
        <v>5</v>
      </c>
      <c r="B11" s="182" t="s">
        <v>378</v>
      </c>
      <c r="C11" s="182" t="s">
        <v>373</v>
      </c>
      <c r="D11" s="182" t="s">
        <v>374</v>
      </c>
      <c r="E11" s="183">
        <v>158292.062417407</v>
      </c>
      <c r="F11" s="183">
        <v>1853341.63275528</v>
      </c>
      <c r="G11" s="184">
        <f t="shared" si="1"/>
        <v>8.5409003725924651E-2</v>
      </c>
      <c r="H11" s="185">
        <f t="shared" si="2"/>
        <v>4.1867158689178749</v>
      </c>
      <c r="I11" s="185">
        <v>5</v>
      </c>
      <c r="J11" s="171">
        <f t="shared" si="0"/>
        <v>8.5409003725924651E-2</v>
      </c>
    </row>
    <row r="12" spans="1:10">
      <c r="A12" s="182">
        <v>6</v>
      </c>
      <c r="B12" s="182" t="s">
        <v>379</v>
      </c>
      <c r="C12" s="182" t="s">
        <v>373</v>
      </c>
      <c r="D12" s="182" t="s">
        <v>374</v>
      </c>
      <c r="E12" s="183">
        <v>287126.16829945502</v>
      </c>
      <c r="F12" s="183">
        <v>1842696.4845861399</v>
      </c>
      <c r="G12" s="184">
        <f t="shared" si="1"/>
        <v>0.15581848161171374</v>
      </c>
      <c r="H12" s="185">
        <f t="shared" si="2"/>
        <v>7.6381608633193006</v>
      </c>
      <c r="I12" s="185">
        <v>10</v>
      </c>
      <c r="J12" s="171">
        <f t="shared" si="0"/>
        <v>0.15581848161171374</v>
      </c>
    </row>
    <row r="13" spans="1:10">
      <c r="A13" s="182">
        <v>7</v>
      </c>
      <c r="B13" s="182" t="s">
        <v>380</v>
      </c>
      <c r="C13" s="182" t="s">
        <v>373</v>
      </c>
      <c r="D13" s="182" t="s">
        <v>374</v>
      </c>
      <c r="E13" s="183">
        <v>845780.15324176196</v>
      </c>
      <c r="F13" s="183">
        <v>1895187.0842037301</v>
      </c>
      <c r="G13" s="184">
        <f t="shared" si="1"/>
        <v>0.44627792173727254</v>
      </c>
      <c r="H13" s="185">
        <f t="shared" si="2"/>
        <v>21.876368712611399</v>
      </c>
      <c r="I13" s="185">
        <v>25</v>
      </c>
      <c r="J13" s="171">
        <f t="shared" si="0"/>
        <v>0.44627792173727254</v>
      </c>
    </row>
    <row r="14" spans="1:10">
      <c r="A14" s="182">
        <v>8</v>
      </c>
      <c r="B14" s="182" t="s">
        <v>381</v>
      </c>
      <c r="C14" s="182" t="s">
        <v>373</v>
      </c>
      <c r="D14" s="182" t="s">
        <v>374</v>
      </c>
      <c r="E14" s="183">
        <v>1857743.0065480799</v>
      </c>
      <c r="F14" s="183">
        <v>1967678.28555202</v>
      </c>
      <c r="G14" s="184">
        <f t="shared" si="1"/>
        <v>0.94412944442637969</v>
      </c>
      <c r="H14" s="185">
        <f t="shared" si="2"/>
        <v>46.280855118940181</v>
      </c>
      <c r="I14" s="185">
        <v>50</v>
      </c>
      <c r="J14" s="171">
        <f t="shared" si="0"/>
        <v>0.94412944442637969</v>
      </c>
    </row>
    <row r="15" spans="1:10">
      <c r="A15" s="182">
        <v>9</v>
      </c>
      <c r="B15" s="182" t="s">
        <v>382</v>
      </c>
      <c r="C15" s="182" t="s">
        <v>373</v>
      </c>
      <c r="D15" s="182" t="s">
        <v>374</v>
      </c>
      <c r="E15" s="183">
        <v>4064649.8154764301</v>
      </c>
      <c r="F15" s="183">
        <v>1940583.66817538</v>
      </c>
      <c r="G15" s="184">
        <f t="shared" si="1"/>
        <v>2.0945501511399343</v>
      </c>
      <c r="H15" s="185">
        <f t="shared" si="2"/>
        <v>102.67402701666343</v>
      </c>
      <c r="I15" s="185">
        <v>100</v>
      </c>
      <c r="J15" s="171">
        <f t="shared" si="0"/>
        <v>2.0945501511399343</v>
      </c>
    </row>
    <row r="16" spans="1:10" ht="13.9" thickBot="1">
      <c r="A16" s="186">
        <v>10</v>
      </c>
      <c r="B16" s="186" t="s">
        <v>383</v>
      </c>
      <c r="C16" s="186" t="s">
        <v>373</v>
      </c>
      <c r="D16" s="186" t="s">
        <v>374</v>
      </c>
      <c r="E16" s="187">
        <v>6401375.4829133498</v>
      </c>
      <c r="F16" s="187">
        <v>1912695.68814939</v>
      </c>
      <c r="G16" s="188">
        <f t="shared" si="1"/>
        <v>3.3467819907655763</v>
      </c>
      <c r="H16" s="189">
        <f t="shared" si="2"/>
        <v>164.05794072380274</v>
      </c>
      <c r="I16" s="189">
        <v>150</v>
      </c>
      <c r="J16" s="171">
        <f t="shared" si="0"/>
        <v>3.3467819907655763</v>
      </c>
    </row>
    <row r="20" spans="1:9" ht="15.4" thickBot="1">
      <c r="A20" s="333" t="s">
        <v>384</v>
      </c>
      <c r="B20" s="333"/>
      <c r="C20" s="333"/>
      <c r="D20" s="333"/>
      <c r="E20" s="334"/>
      <c r="F20" s="334"/>
      <c r="G20" s="333"/>
      <c r="H20" s="335"/>
      <c r="I20" s="335"/>
    </row>
    <row r="21" spans="1:9" ht="26.25">
      <c r="A21" s="175" t="s">
        <v>385</v>
      </c>
      <c r="B21" s="176" t="s">
        <v>364</v>
      </c>
      <c r="C21" s="175" t="s">
        <v>365</v>
      </c>
      <c r="D21" s="177" t="s">
        <v>366</v>
      </c>
      <c r="E21" s="178" t="s">
        <v>367</v>
      </c>
      <c r="F21" s="178" t="s">
        <v>368</v>
      </c>
      <c r="G21" s="179" t="s">
        <v>369</v>
      </c>
      <c r="H21" s="180" t="s">
        <v>386</v>
      </c>
      <c r="I21" s="181" t="s">
        <v>387</v>
      </c>
    </row>
    <row r="22" spans="1:9">
      <c r="A22" s="182">
        <v>1</v>
      </c>
      <c r="B22" s="182" t="s">
        <v>388</v>
      </c>
      <c r="C22" s="182" t="s">
        <v>373</v>
      </c>
      <c r="D22" s="182" t="s">
        <v>374</v>
      </c>
      <c r="E22" s="183">
        <v>381.90423390770098</v>
      </c>
      <c r="F22" s="183">
        <v>1772854.0839004901</v>
      </c>
      <c r="G22" s="190">
        <f>E22/F22</f>
        <v>2.1541774778636389E-4</v>
      </c>
      <c r="H22" s="185">
        <f>G22/0.0204</f>
        <v>1.0559693518939406E-2</v>
      </c>
      <c r="I22" s="190" t="s">
        <v>389</v>
      </c>
    </row>
    <row r="23" spans="1:9">
      <c r="A23" s="182">
        <v>2</v>
      </c>
      <c r="B23" s="182" t="s">
        <v>390</v>
      </c>
      <c r="C23" s="182" t="s">
        <v>373</v>
      </c>
      <c r="D23" s="182" t="s">
        <v>374</v>
      </c>
      <c r="E23" s="183">
        <v>2682.63408314648</v>
      </c>
      <c r="F23" s="183">
        <v>1023906.22695519</v>
      </c>
      <c r="G23" s="190">
        <f t="shared" ref="G23:G52" si="3">E23/F23</f>
        <v>2.6199997739284014E-3</v>
      </c>
      <c r="H23" s="185">
        <f t="shared" ref="H23:H52" si="4">G23/0.0204</f>
        <v>0.12843136146707848</v>
      </c>
      <c r="I23" s="190" t="s">
        <v>389</v>
      </c>
    </row>
    <row r="24" spans="1:9">
      <c r="A24" s="182">
        <v>4</v>
      </c>
      <c r="B24" s="182" t="s">
        <v>391</v>
      </c>
      <c r="C24" s="182" t="s">
        <v>373</v>
      </c>
      <c r="D24" s="182" t="s">
        <v>374</v>
      </c>
      <c r="E24" s="183">
        <v>1183.45971650397</v>
      </c>
      <c r="F24" s="183">
        <v>778299.19678394904</v>
      </c>
      <c r="G24" s="190">
        <f t="shared" si="3"/>
        <v>1.5205716791103037E-3</v>
      </c>
      <c r="H24" s="185">
        <f>G24/0.0231</f>
        <v>6.5825613814298856E-2</v>
      </c>
      <c r="I24" s="191" t="s">
        <v>389</v>
      </c>
    </row>
    <row r="25" spans="1:9">
      <c r="A25" s="182">
        <v>4</v>
      </c>
      <c r="B25" s="182" t="s">
        <v>392</v>
      </c>
      <c r="C25" s="182" t="s">
        <v>373</v>
      </c>
      <c r="D25" s="182" t="s">
        <v>374</v>
      </c>
      <c r="E25" s="183">
        <v>2284.2365942889701</v>
      </c>
      <c r="F25" s="183">
        <v>685945.70391108398</v>
      </c>
      <c r="G25" s="190">
        <f t="shared" si="3"/>
        <v>3.3300545236523054E-3</v>
      </c>
      <c r="H25" s="185">
        <f t="shared" si="4"/>
        <v>0.16323796684570124</v>
      </c>
      <c r="I25" s="190" t="s">
        <v>389</v>
      </c>
    </row>
    <row r="26" spans="1:9">
      <c r="A26" s="182">
        <v>5</v>
      </c>
      <c r="B26" s="182" t="s">
        <v>393</v>
      </c>
      <c r="C26" s="182" t="s">
        <v>373</v>
      </c>
      <c r="D26" s="182" t="s">
        <v>374</v>
      </c>
      <c r="E26" s="183">
        <v>4722177.8660548003</v>
      </c>
      <c r="F26" s="183">
        <v>934340.32273692195</v>
      </c>
      <c r="G26" s="190">
        <f t="shared" si="3"/>
        <v>5.0540234121784797</v>
      </c>
      <c r="H26" s="185">
        <f t="shared" si="4"/>
        <v>247.7462456950235</v>
      </c>
      <c r="I26" s="192">
        <f>H26*5</f>
        <v>1238.7312284751174</v>
      </c>
    </row>
    <row r="27" spans="1:9">
      <c r="A27" s="182">
        <v>7</v>
      </c>
      <c r="B27" s="182" t="s">
        <v>394</v>
      </c>
      <c r="C27" s="182" t="s">
        <v>373</v>
      </c>
      <c r="D27" s="182" t="s">
        <v>374</v>
      </c>
      <c r="E27" s="183">
        <v>5989745.7618327402</v>
      </c>
      <c r="F27" s="183">
        <v>964269.17627062602</v>
      </c>
      <c r="G27" s="190">
        <f t="shared" si="3"/>
        <v>6.2116947313388913</v>
      </c>
      <c r="H27" s="185">
        <f>G27/0.0231</f>
        <v>268.90453382419446</v>
      </c>
      <c r="I27" s="192">
        <f>H27*5</f>
        <v>1344.5226691209723</v>
      </c>
    </row>
    <row r="28" spans="1:9">
      <c r="A28" s="182">
        <v>7</v>
      </c>
      <c r="B28" s="182" t="s">
        <v>395</v>
      </c>
      <c r="C28" s="182" t="s">
        <v>373</v>
      </c>
      <c r="D28" s="182" t="s">
        <v>374</v>
      </c>
      <c r="E28" s="183">
        <v>4327712.5670849504</v>
      </c>
      <c r="F28" s="183">
        <v>677043.86498370604</v>
      </c>
      <c r="G28" s="190">
        <f t="shared" si="3"/>
        <v>6.3920711654171809</v>
      </c>
      <c r="H28" s="185">
        <f t="shared" si="4"/>
        <v>313.33682183417551</v>
      </c>
      <c r="I28" s="192">
        <f t="shared" ref="I28:I52" si="5">H28*5</f>
        <v>1566.6841091708775</v>
      </c>
    </row>
    <row r="29" spans="1:9">
      <c r="A29" s="182">
        <v>8</v>
      </c>
      <c r="B29" s="182" t="s">
        <v>396</v>
      </c>
      <c r="C29" s="182" t="s">
        <v>373</v>
      </c>
      <c r="D29" s="182" t="s">
        <v>374</v>
      </c>
      <c r="E29" s="183">
        <v>2479393.2470147</v>
      </c>
      <c r="F29" s="183">
        <v>558465.62087155797</v>
      </c>
      <c r="G29" s="190">
        <f t="shared" si="3"/>
        <v>4.4396524232687513</v>
      </c>
      <c r="H29" s="185">
        <f t="shared" si="4"/>
        <v>217.63002074846818</v>
      </c>
      <c r="I29" s="192">
        <f t="shared" si="5"/>
        <v>1088.1501037423409</v>
      </c>
    </row>
    <row r="30" spans="1:9">
      <c r="A30" s="182">
        <v>10</v>
      </c>
      <c r="B30" s="182" t="s">
        <v>397</v>
      </c>
      <c r="C30" s="182" t="s">
        <v>373</v>
      </c>
      <c r="D30" s="182" t="s">
        <v>374</v>
      </c>
      <c r="E30" s="183">
        <v>2264512.0016906401</v>
      </c>
      <c r="F30" s="183">
        <v>880123.80458712205</v>
      </c>
      <c r="G30" s="190">
        <f t="shared" si="3"/>
        <v>2.5729471125405512</v>
      </c>
      <c r="H30" s="185">
        <f>G30/0.0231</f>
        <v>111.38299188487235</v>
      </c>
      <c r="I30" s="192">
        <f t="shared" si="5"/>
        <v>556.91495942436177</v>
      </c>
    </row>
    <row r="31" spans="1:9">
      <c r="A31" s="182">
        <v>10</v>
      </c>
      <c r="B31" s="182" t="s">
        <v>398</v>
      </c>
      <c r="C31" s="182" t="s">
        <v>373</v>
      </c>
      <c r="D31" s="182" t="s">
        <v>374</v>
      </c>
      <c r="E31" s="183">
        <v>1392015.6475012801</v>
      </c>
      <c r="F31" s="183">
        <v>458056.97802429699</v>
      </c>
      <c r="G31" s="190">
        <f t="shared" si="3"/>
        <v>3.038957409851843</v>
      </c>
      <c r="H31" s="185">
        <f t="shared" si="4"/>
        <v>148.96850048293348</v>
      </c>
      <c r="I31" s="192">
        <f t="shared" si="5"/>
        <v>744.84250241466736</v>
      </c>
    </row>
    <row r="32" spans="1:9">
      <c r="A32" s="182">
        <v>11</v>
      </c>
      <c r="B32" s="182" t="s">
        <v>399</v>
      </c>
      <c r="C32" s="182" t="s">
        <v>373</v>
      </c>
      <c r="D32" s="182" t="s">
        <v>374</v>
      </c>
      <c r="E32" s="183">
        <v>5557909.3272972498</v>
      </c>
      <c r="F32" s="183">
        <v>604407.53906261094</v>
      </c>
      <c r="G32" s="190">
        <f t="shared" si="3"/>
        <v>9.1956320331760502</v>
      </c>
      <c r="H32" s="185">
        <f t="shared" si="4"/>
        <v>450.76627613608088</v>
      </c>
      <c r="I32" s="192">
        <f t="shared" si="5"/>
        <v>2253.8313806804044</v>
      </c>
    </row>
    <row r="33" spans="1:9">
      <c r="A33" s="182">
        <v>13</v>
      </c>
      <c r="B33" s="182" t="s">
        <v>400</v>
      </c>
      <c r="C33" s="182" t="s">
        <v>373</v>
      </c>
      <c r="D33" s="182" t="s">
        <v>374</v>
      </c>
      <c r="E33" s="183">
        <v>1719559.9088177299</v>
      </c>
      <c r="F33" s="183">
        <v>965278.682676672</v>
      </c>
      <c r="G33" s="190">
        <f t="shared" si="3"/>
        <v>1.7814129118126507</v>
      </c>
      <c r="H33" s="185">
        <f>G33/0.0231</f>
        <v>77.117442069811716</v>
      </c>
      <c r="I33" s="192">
        <f t="shared" si="5"/>
        <v>385.58721034905858</v>
      </c>
    </row>
    <row r="34" spans="1:9">
      <c r="A34" s="182">
        <v>13</v>
      </c>
      <c r="B34" s="182" t="s">
        <v>401</v>
      </c>
      <c r="C34" s="182" t="s">
        <v>373</v>
      </c>
      <c r="D34" s="182" t="s">
        <v>374</v>
      </c>
      <c r="E34" s="183">
        <v>1071204.70777617</v>
      </c>
      <c r="F34" s="183">
        <v>631165.95905940305</v>
      </c>
      <c r="G34" s="190">
        <f t="shared" si="3"/>
        <v>1.6971839060720828</v>
      </c>
      <c r="H34" s="185">
        <f t="shared" si="4"/>
        <v>83.195289513337386</v>
      </c>
      <c r="I34" s="192">
        <f t="shared" si="5"/>
        <v>415.97644756668694</v>
      </c>
    </row>
    <row r="35" spans="1:9">
      <c r="A35" s="182">
        <v>14</v>
      </c>
      <c r="B35" s="182" t="s">
        <v>402</v>
      </c>
      <c r="C35" s="182" t="s">
        <v>373</v>
      </c>
      <c r="D35" s="182" t="s">
        <v>374</v>
      </c>
      <c r="E35" s="183">
        <v>4621247.3734874204</v>
      </c>
      <c r="F35" s="183">
        <v>791442.588260505</v>
      </c>
      <c r="G35" s="190">
        <f t="shared" si="3"/>
        <v>5.8390178163704363</v>
      </c>
      <c r="H35" s="185">
        <f t="shared" si="4"/>
        <v>286.22636354757037</v>
      </c>
      <c r="I35" s="192">
        <f t="shared" si="5"/>
        <v>1431.1318177378519</v>
      </c>
    </row>
    <row r="36" spans="1:9">
      <c r="A36" s="182">
        <v>16</v>
      </c>
      <c r="B36" s="182" t="s">
        <v>403</v>
      </c>
      <c r="C36" s="182" t="s">
        <v>373</v>
      </c>
      <c r="D36" s="182" t="s">
        <v>374</v>
      </c>
      <c r="E36" s="183">
        <v>586720.23222231702</v>
      </c>
      <c r="F36" s="183">
        <v>915685.07475408597</v>
      </c>
      <c r="G36" s="190">
        <f t="shared" si="3"/>
        <v>0.64074456207543307</v>
      </c>
      <c r="H36" s="185">
        <f>G36/0.0231</f>
        <v>27.737859830105329</v>
      </c>
      <c r="I36" s="192">
        <f t="shared" si="5"/>
        <v>138.68929915052664</v>
      </c>
    </row>
    <row r="37" spans="1:9">
      <c r="A37" s="182">
        <v>16</v>
      </c>
      <c r="B37" s="182" t="s">
        <v>404</v>
      </c>
      <c r="C37" s="182" t="s">
        <v>373</v>
      </c>
      <c r="D37" s="182" t="s">
        <v>374</v>
      </c>
      <c r="E37" s="183">
        <v>433407.398389943</v>
      </c>
      <c r="F37" s="183">
        <v>620716.74019325897</v>
      </c>
      <c r="G37" s="190">
        <f t="shared" si="3"/>
        <v>0.69823700623089757</v>
      </c>
      <c r="H37" s="185">
        <f t="shared" si="4"/>
        <v>34.22730422700478</v>
      </c>
      <c r="I37" s="192">
        <f t="shared" si="5"/>
        <v>171.13652113502388</v>
      </c>
    </row>
    <row r="38" spans="1:9">
      <c r="A38" s="182">
        <v>17</v>
      </c>
      <c r="B38" s="182" t="s">
        <v>405</v>
      </c>
      <c r="C38" s="182" t="s">
        <v>373</v>
      </c>
      <c r="D38" s="182" t="s">
        <v>374</v>
      </c>
      <c r="E38" s="183">
        <v>381974.86913205998</v>
      </c>
      <c r="F38" s="183">
        <v>564409.66508182697</v>
      </c>
      <c r="G38" s="190">
        <f t="shared" si="3"/>
        <v>0.67676883080427408</v>
      </c>
      <c r="H38" s="185">
        <f t="shared" si="4"/>
        <v>33.174942686484023</v>
      </c>
      <c r="I38" s="192">
        <f t="shared" si="5"/>
        <v>165.87471343242012</v>
      </c>
    </row>
    <row r="39" spans="1:9">
      <c r="A39" s="182">
        <v>19</v>
      </c>
      <c r="B39" s="182" t="s">
        <v>406</v>
      </c>
      <c r="C39" s="182" t="s">
        <v>373</v>
      </c>
      <c r="D39" s="182" t="s">
        <v>374</v>
      </c>
      <c r="E39" s="183">
        <v>249555.45833877</v>
      </c>
      <c r="F39" s="183">
        <v>733935.82972266199</v>
      </c>
      <c r="G39" s="190">
        <f t="shared" si="3"/>
        <v>0.34002353916018985</v>
      </c>
      <c r="H39" s="185">
        <f>G39/0.0231</f>
        <v>14.71963372987835</v>
      </c>
      <c r="I39" s="192">
        <f t="shared" si="5"/>
        <v>73.598168649391752</v>
      </c>
    </row>
    <row r="40" spans="1:9">
      <c r="A40" s="182">
        <v>19</v>
      </c>
      <c r="B40" s="182" t="s">
        <v>407</v>
      </c>
      <c r="C40" s="182" t="s">
        <v>373</v>
      </c>
      <c r="D40" s="182" t="s">
        <v>374</v>
      </c>
      <c r="E40" s="183">
        <v>128777.75759045299</v>
      </c>
      <c r="F40" s="183">
        <v>429415.2731088</v>
      </c>
      <c r="G40" s="190">
        <f t="shared" si="3"/>
        <v>0.2998909579022469</v>
      </c>
      <c r="H40" s="185">
        <f t="shared" si="4"/>
        <v>14.700537152070925</v>
      </c>
      <c r="I40" s="192">
        <f t="shared" si="5"/>
        <v>73.502685760354623</v>
      </c>
    </row>
    <row r="41" spans="1:9">
      <c r="A41" s="182">
        <v>20</v>
      </c>
      <c r="B41" s="182" t="s">
        <v>408</v>
      </c>
      <c r="C41" s="182" t="s">
        <v>373</v>
      </c>
      <c r="D41" s="182" t="s">
        <v>374</v>
      </c>
      <c r="E41" s="183">
        <v>647022.08076760301</v>
      </c>
      <c r="F41" s="183">
        <v>588470.52395550394</v>
      </c>
      <c r="G41" s="190">
        <f t="shared" si="3"/>
        <v>1.0994978583099368</v>
      </c>
      <c r="H41" s="185">
        <f t="shared" si="4"/>
        <v>53.896953838722389</v>
      </c>
      <c r="I41" s="192">
        <f t="shared" si="5"/>
        <v>269.48476919361195</v>
      </c>
    </row>
    <row r="42" spans="1:9">
      <c r="A42" s="182">
        <v>22</v>
      </c>
      <c r="B42" s="182" t="s">
        <v>409</v>
      </c>
      <c r="C42" s="182" t="s">
        <v>373</v>
      </c>
      <c r="D42" s="182" t="s">
        <v>374</v>
      </c>
      <c r="E42" s="183">
        <v>107097.319783238</v>
      </c>
      <c r="F42" s="183">
        <v>792458.15997843898</v>
      </c>
      <c r="G42" s="190">
        <f t="shared" si="3"/>
        <v>0.1351457088739573</v>
      </c>
      <c r="H42" s="185">
        <f>G42/0.0231</f>
        <v>5.8504635876171998</v>
      </c>
      <c r="I42" s="192">
        <f t="shared" si="5"/>
        <v>29.252317938085998</v>
      </c>
    </row>
    <row r="43" spans="1:9">
      <c r="A43" s="182">
        <v>22</v>
      </c>
      <c r="B43" s="182" t="s">
        <v>410</v>
      </c>
      <c r="C43" s="182" t="s">
        <v>373</v>
      </c>
      <c r="D43" s="182" t="s">
        <v>374</v>
      </c>
      <c r="E43" s="183">
        <v>60288.948314641602</v>
      </c>
      <c r="F43" s="183">
        <v>589609.06586999295</v>
      </c>
      <c r="G43" s="190">
        <f t="shared" si="3"/>
        <v>0.1022524106302245</v>
      </c>
      <c r="H43" s="185">
        <f t="shared" si="4"/>
        <v>5.0123730701090441</v>
      </c>
      <c r="I43" s="192">
        <f t="shared" si="5"/>
        <v>25.061865350545219</v>
      </c>
    </row>
    <row r="44" spans="1:9">
      <c r="A44" s="182">
        <v>23</v>
      </c>
      <c r="B44" s="182" t="s">
        <v>411</v>
      </c>
      <c r="C44" s="182" t="s">
        <v>373</v>
      </c>
      <c r="D44" s="182" t="s">
        <v>374</v>
      </c>
      <c r="E44" s="183">
        <v>3861.3339762659798</v>
      </c>
      <c r="F44" s="183">
        <v>674908.88030717801</v>
      </c>
      <c r="G44" s="190">
        <f t="shared" si="3"/>
        <v>5.7212671057291949E-3</v>
      </c>
      <c r="H44" s="185">
        <f t="shared" si="4"/>
        <v>0.28045426988868599</v>
      </c>
      <c r="I44" s="192">
        <f t="shared" si="5"/>
        <v>1.40227134944343</v>
      </c>
    </row>
    <row r="45" spans="1:9">
      <c r="A45" s="182">
        <v>25</v>
      </c>
      <c r="B45" s="182" t="s">
        <v>412</v>
      </c>
      <c r="C45" s="182" t="s">
        <v>373</v>
      </c>
      <c r="D45" s="182" t="s">
        <v>374</v>
      </c>
      <c r="E45" s="183">
        <v>83787.959680033193</v>
      </c>
      <c r="F45" s="183">
        <v>815896.74021504598</v>
      </c>
      <c r="G45" s="190">
        <f t="shared" si="3"/>
        <v>0.10269431847215028</v>
      </c>
      <c r="H45" s="185">
        <f>G45/0.0231</f>
        <v>4.4456414923008785</v>
      </c>
      <c r="I45" s="192">
        <f t="shared" si="5"/>
        <v>22.228207461504393</v>
      </c>
    </row>
    <row r="46" spans="1:9">
      <c r="A46" s="182">
        <v>25</v>
      </c>
      <c r="B46" s="182" t="s">
        <v>413</v>
      </c>
      <c r="C46" s="182" t="s">
        <v>373</v>
      </c>
      <c r="D46" s="182" t="s">
        <v>374</v>
      </c>
      <c r="E46" s="183">
        <v>38872.665272339298</v>
      </c>
      <c r="F46" s="183">
        <v>573572.13519180403</v>
      </c>
      <c r="G46" s="190">
        <f t="shared" si="3"/>
        <v>6.777293192484006E-2</v>
      </c>
      <c r="H46" s="185">
        <f t="shared" si="4"/>
        <v>3.3222025453352968</v>
      </c>
      <c r="I46" s="192">
        <f t="shared" si="5"/>
        <v>16.611012726676485</v>
      </c>
    </row>
    <row r="47" spans="1:9">
      <c r="A47" s="182">
        <v>26</v>
      </c>
      <c r="B47" s="182" t="s">
        <v>414</v>
      </c>
      <c r="C47" s="182" t="s">
        <v>373</v>
      </c>
      <c r="D47" s="182" t="s">
        <v>374</v>
      </c>
      <c r="E47" s="183">
        <v>2938.96679983177</v>
      </c>
      <c r="F47" s="183">
        <v>448846.36592399102</v>
      </c>
      <c r="G47" s="190">
        <f t="shared" si="3"/>
        <v>6.5478235381980646E-3</v>
      </c>
      <c r="H47" s="185">
        <f t="shared" si="4"/>
        <v>0.32097174206853257</v>
      </c>
      <c r="I47" s="192">
        <f t="shared" si="5"/>
        <v>1.6048587103426628</v>
      </c>
    </row>
    <row r="48" spans="1:9">
      <c r="A48" s="182">
        <v>28</v>
      </c>
      <c r="B48" s="182" t="s">
        <v>415</v>
      </c>
      <c r="C48" s="182" t="s">
        <v>373</v>
      </c>
      <c r="D48" s="182" t="s">
        <v>374</v>
      </c>
      <c r="E48" s="183">
        <v>745.33606636735203</v>
      </c>
      <c r="F48" s="183">
        <v>861009.15264389699</v>
      </c>
      <c r="G48" s="190">
        <f t="shared" si="3"/>
        <v>8.6565405731013644E-4</v>
      </c>
      <c r="H48" s="185">
        <f>G48/0.0231</f>
        <v>3.7474201615157424E-2</v>
      </c>
      <c r="I48" s="192">
        <f t="shared" si="5"/>
        <v>0.1873710080757871</v>
      </c>
    </row>
    <row r="49" spans="1:12">
      <c r="A49" s="182">
        <v>28</v>
      </c>
      <c r="B49" s="182" t="s">
        <v>416</v>
      </c>
      <c r="C49" s="182" t="s">
        <v>373</v>
      </c>
      <c r="D49" s="182" t="s">
        <v>374</v>
      </c>
      <c r="E49" s="183">
        <v>932.85034956507502</v>
      </c>
      <c r="F49" s="183">
        <v>418307.82741057401</v>
      </c>
      <c r="G49" s="190">
        <f t="shared" si="3"/>
        <v>2.2300571216647865E-3</v>
      </c>
      <c r="H49" s="185">
        <f t="shared" si="4"/>
        <v>0.10931652557180326</v>
      </c>
      <c r="I49" s="192">
        <f t="shared" si="5"/>
        <v>0.54658262785901623</v>
      </c>
    </row>
    <row r="50" spans="1:12">
      <c r="A50" s="182">
        <v>29</v>
      </c>
      <c r="B50" s="182" t="s">
        <v>417</v>
      </c>
      <c r="C50" s="182" t="s">
        <v>373</v>
      </c>
      <c r="D50" s="182" t="s">
        <v>374</v>
      </c>
      <c r="E50" s="183">
        <v>545.92094751537002</v>
      </c>
      <c r="F50" s="183">
        <v>479088.81545731903</v>
      </c>
      <c r="G50" s="190">
        <f t="shared" si="3"/>
        <v>1.13949841845975E-3</v>
      </c>
      <c r="H50" s="185">
        <f t="shared" si="4"/>
        <v>5.5857765610772055E-2</v>
      </c>
      <c r="I50" s="192">
        <f t="shared" si="5"/>
        <v>0.27928882805386029</v>
      </c>
    </row>
    <row r="51" spans="1:12">
      <c r="A51" s="182">
        <v>34</v>
      </c>
      <c r="B51" s="182" t="s">
        <v>418</v>
      </c>
      <c r="C51" s="182" t="s">
        <v>373</v>
      </c>
      <c r="D51" s="182" t="s">
        <v>374</v>
      </c>
      <c r="E51" s="183">
        <v>475.48937076965098</v>
      </c>
      <c r="F51" s="183">
        <v>776071.87473811896</v>
      </c>
      <c r="G51" s="190">
        <f t="shared" si="3"/>
        <v>6.1268728612295367E-4</v>
      </c>
      <c r="H51" s="185">
        <f>G51/0.0231</f>
        <v>2.6523259139521804E-2</v>
      </c>
      <c r="I51" s="192">
        <f t="shared" si="5"/>
        <v>0.13261629569760902</v>
      </c>
    </row>
    <row r="52" spans="1:12" ht="13.9" thickBot="1">
      <c r="A52" s="186">
        <v>31</v>
      </c>
      <c r="B52" s="186" t="s">
        <v>419</v>
      </c>
      <c r="C52" s="186" t="s">
        <v>373</v>
      </c>
      <c r="D52" s="186" t="s">
        <v>374</v>
      </c>
      <c r="E52" s="187">
        <v>440.42242879740797</v>
      </c>
      <c r="F52" s="187">
        <v>498042.51142507599</v>
      </c>
      <c r="G52" s="193">
        <f t="shared" si="3"/>
        <v>8.8430689889745242E-4</v>
      </c>
      <c r="H52" s="189">
        <f t="shared" si="4"/>
        <v>4.3348377396933938E-2</v>
      </c>
      <c r="I52" s="194">
        <f t="shared" si="5"/>
        <v>0.21674188698466967</v>
      </c>
    </row>
    <row r="53" spans="1:12">
      <c r="I53" s="192"/>
    </row>
    <row r="57" spans="1:12">
      <c r="B57" s="195" t="s">
        <v>420</v>
      </c>
    </row>
    <row r="58" spans="1:12" ht="13.9" thickBot="1">
      <c r="B58" s="336" t="s">
        <v>421</v>
      </c>
      <c r="C58" s="336"/>
      <c r="D58" s="336"/>
      <c r="E58" s="336"/>
      <c r="F58" s="336"/>
      <c r="G58" s="336"/>
      <c r="H58" s="336"/>
    </row>
    <row r="59" spans="1:12">
      <c r="B59" s="196" t="s">
        <v>422</v>
      </c>
      <c r="C59" s="196" t="s">
        <v>423</v>
      </c>
      <c r="D59" s="196" t="s">
        <v>424</v>
      </c>
      <c r="E59" s="196" t="s">
        <v>425</v>
      </c>
      <c r="F59" s="196" t="s">
        <v>426</v>
      </c>
      <c r="G59" s="196" t="s">
        <v>3</v>
      </c>
      <c r="H59" s="196" t="s">
        <v>427</v>
      </c>
      <c r="L59" s="197"/>
    </row>
    <row r="60" spans="1:12">
      <c r="B60" s="198" t="s">
        <v>428</v>
      </c>
      <c r="C60" s="198" t="s">
        <v>429</v>
      </c>
      <c r="D60" s="198">
        <v>1759.607</v>
      </c>
      <c r="E60" s="198">
        <v>420.471</v>
      </c>
      <c r="F60" s="198">
        <v>448.87799999999999</v>
      </c>
      <c r="G60" s="198">
        <v>876.31899999999996</v>
      </c>
      <c r="H60" s="198">
        <v>765.08199999999999</v>
      </c>
      <c r="L60" s="197"/>
    </row>
    <row r="61" spans="1:12">
      <c r="B61" s="182" t="s">
        <v>430</v>
      </c>
      <c r="C61" s="182" t="s">
        <v>429</v>
      </c>
      <c r="D61" s="182">
        <v>1760.575</v>
      </c>
      <c r="E61" s="182">
        <v>420.471</v>
      </c>
      <c r="F61" s="182">
        <v>449.88099999999997</v>
      </c>
      <c r="G61" s="182">
        <v>876.976</v>
      </c>
      <c r="H61" s="182">
        <v>765.36099999999999</v>
      </c>
      <c r="L61" s="197"/>
    </row>
    <row r="62" spans="1:12">
      <c r="B62" s="182" t="s">
        <v>431</v>
      </c>
      <c r="C62" s="182" t="s">
        <v>432</v>
      </c>
      <c r="D62" s="182">
        <v>1515.117</v>
      </c>
      <c r="E62" s="182">
        <v>496.73500000000001</v>
      </c>
      <c r="F62" s="182">
        <v>470.64800000000002</v>
      </c>
      <c r="G62" s="182">
        <v>827.5</v>
      </c>
      <c r="H62" s="182">
        <v>595.63699999999994</v>
      </c>
      <c r="L62" s="197"/>
    </row>
    <row r="63" spans="1:12">
      <c r="B63" s="182" t="s">
        <v>433</v>
      </c>
      <c r="C63" s="182" t="s">
        <v>432</v>
      </c>
      <c r="D63" s="182">
        <v>1541.2</v>
      </c>
      <c r="E63" s="182">
        <v>500.666</v>
      </c>
      <c r="F63" s="182">
        <v>499.31599999999997</v>
      </c>
      <c r="G63" s="182">
        <v>847.06100000000004</v>
      </c>
      <c r="H63" s="182">
        <v>601.14300000000003</v>
      </c>
      <c r="L63" s="197"/>
    </row>
    <row r="64" spans="1:12">
      <c r="B64" s="182" t="s">
        <v>434</v>
      </c>
      <c r="C64" s="182" t="s">
        <v>435</v>
      </c>
      <c r="D64" s="182">
        <v>0.86099999999999999</v>
      </c>
      <c r="E64" s="182">
        <v>1.181</v>
      </c>
      <c r="F64" s="182">
        <v>1.048</v>
      </c>
      <c r="G64" s="182">
        <v>1.03</v>
      </c>
      <c r="H64" s="182">
        <v>0.161</v>
      </c>
      <c r="L64" s="197"/>
    </row>
    <row r="65" spans="2:9">
      <c r="B65" s="182" t="s">
        <v>436</v>
      </c>
      <c r="C65" s="182" t="s">
        <v>435</v>
      </c>
      <c r="D65" s="182">
        <v>0.875</v>
      </c>
      <c r="E65" s="182">
        <v>1.1910000000000001</v>
      </c>
      <c r="F65" s="182">
        <v>1.1100000000000001</v>
      </c>
      <c r="G65" s="182">
        <v>1.0589999999999999</v>
      </c>
      <c r="H65" s="182">
        <v>0.16400000000000001</v>
      </c>
    </row>
    <row r="66" spans="2:9" s="172" customFormat="1" ht="17" customHeight="1">
      <c r="B66" s="182" t="s">
        <v>437</v>
      </c>
      <c r="C66" s="182" t="s">
        <v>438</v>
      </c>
      <c r="D66" s="182">
        <v>1.694</v>
      </c>
      <c r="E66" s="182">
        <v>3.4689999999999999</v>
      </c>
      <c r="F66" s="182">
        <v>4.1840000000000002</v>
      </c>
      <c r="G66" s="182">
        <v>3.1160000000000001</v>
      </c>
      <c r="H66" s="182">
        <v>1.282</v>
      </c>
      <c r="I66" s="199"/>
    </row>
    <row r="67" spans="2:9">
      <c r="B67" s="182" t="s">
        <v>439</v>
      </c>
      <c r="C67" s="182" t="s">
        <v>438</v>
      </c>
      <c r="D67" s="182">
        <v>2.08</v>
      </c>
      <c r="E67" s="182">
        <v>3.6829999999999998</v>
      </c>
      <c r="F67" s="182">
        <v>5.9119999999999999</v>
      </c>
      <c r="G67" s="182">
        <v>3.8919999999999999</v>
      </c>
      <c r="H67" s="182">
        <v>1.925</v>
      </c>
    </row>
    <row r="68" spans="2:9">
      <c r="B68" s="198" t="s">
        <v>440</v>
      </c>
      <c r="C68" s="198" t="s">
        <v>435</v>
      </c>
      <c r="D68" s="198">
        <v>2.3610000000000002</v>
      </c>
      <c r="E68" s="198">
        <v>0.81599999999999995</v>
      </c>
      <c r="F68" s="198">
        <v>3.2029999999999998</v>
      </c>
      <c r="G68" s="198">
        <v>2.1269999999999998</v>
      </c>
      <c r="H68" s="198">
        <v>1.2110000000000001</v>
      </c>
    </row>
    <row r="69" spans="2:9">
      <c r="B69" s="182" t="s">
        <v>441</v>
      </c>
      <c r="C69" s="182" t="s">
        <v>435</v>
      </c>
      <c r="D69" s="182">
        <v>0.16</v>
      </c>
      <c r="E69" s="182">
        <v>0.03</v>
      </c>
      <c r="F69" s="182">
        <v>0.03</v>
      </c>
      <c r="G69" s="182">
        <v>7.2999999999999995E-2</v>
      </c>
      <c r="H69" s="182">
        <v>7.4999999999999997E-2</v>
      </c>
    </row>
    <row r="70" spans="2:9">
      <c r="B70" s="182" t="s">
        <v>442</v>
      </c>
      <c r="C70" s="182" t="s">
        <v>443</v>
      </c>
      <c r="D70" s="182">
        <v>11.36</v>
      </c>
      <c r="E70" s="182">
        <v>47.566000000000003</v>
      </c>
      <c r="F70" s="182">
        <v>44.456000000000003</v>
      </c>
      <c r="G70" s="182">
        <v>34.460999999999999</v>
      </c>
      <c r="H70" s="182">
        <v>20.065999999999999</v>
      </c>
    </row>
    <row r="71" spans="2:9">
      <c r="B71" s="182" t="s">
        <v>444</v>
      </c>
      <c r="C71" s="182" t="s">
        <v>445</v>
      </c>
      <c r="D71" s="182">
        <v>38.707000000000001</v>
      </c>
      <c r="E71" s="182">
        <v>56.008000000000003</v>
      </c>
      <c r="F71" s="182">
        <v>205.48</v>
      </c>
      <c r="G71" s="182">
        <v>100.065</v>
      </c>
      <c r="H71" s="182">
        <v>91.700999999999993</v>
      </c>
    </row>
    <row r="72" spans="2:9">
      <c r="B72" s="182" t="s">
        <v>446</v>
      </c>
      <c r="C72" s="182" t="s">
        <v>432</v>
      </c>
      <c r="D72" s="182">
        <v>0.29299999999999998</v>
      </c>
      <c r="E72" s="182">
        <v>0.84899999999999998</v>
      </c>
      <c r="F72" s="182">
        <v>0.216</v>
      </c>
      <c r="G72" s="182">
        <v>0.45300000000000001</v>
      </c>
      <c r="H72" s="182">
        <v>0.34499999999999997</v>
      </c>
    </row>
    <row r="73" spans="2:9">
      <c r="B73" s="182" t="s">
        <v>447</v>
      </c>
      <c r="C73" s="182" t="s">
        <v>432</v>
      </c>
      <c r="D73" s="182">
        <v>145</v>
      </c>
      <c r="E73" s="182">
        <v>245</v>
      </c>
      <c r="F73" s="182">
        <v>134</v>
      </c>
      <c r="G73" s="182" t="s">
        <v>448</v>
      </c>
      <c r="H73" s="182" t="s">
        <v>448</v>
      </c>
    </row>
    <row r="74" spans="2:9">
      <c r="B74" s="182" t="s">
        <v>449</v>
      </c>
      <c r="C74" s="182" t="s">
        <v>432</v>
      </c>
      <c r="D74" s="182">
        <v>0.28399999999999997</v>
      </c>
      <c r="E74" s="182">
        <v>0</v>
      </c>
      <c r="F74" s="182">
        <v>0.217</v>
      </c>
      <c r="G74" s="182">
        <v>0.16700000000000001</v>
      </c>
      <c r="H74" s="182">
        <v>0.14799999999999999</v>
      </c>
    </row>
    <row r="75" spans="2:9" ht="13.9" thickBot="1">
      <c r="B75" s="186" t="s">
        <v>450</v>
      </c>
      <c r="C75" s="186" t="s">
        <v>451</v>
      </c>
      <c r="D75" s="186">
        <v>2253.8314</v>
      </c>
      <c r="E75" s="186">
        <v>1344.5227</v>
      </c>
      <c r="F75" s="186">
        <v>1566.6840999999999</v>
      </c>
      <c r="G75" s="186">
        <v>1721.6790000000001</v>
      </c>
      <c r="H75" s="186">
        <v>474.05500000000001</v>
      </c>
    </row>
    <row r="80" spans="2:9">
      <c r="B80" s="195" t="s">
        <v>452</v>
      </c>
    </row>
  </sheetData>
  <mergeCells count="3">
    <mergeCell ref="A5:I5"/>
    <mergeCell ref="A20:I20"/>
    <mergeCell ref="B58:H58"/>
  </mergeCells>
  <phoneticPr fontId="16" type="noConversion"/>
  <pageMargins left="0.7" right="0.7" top="0.75" bottom="0.75" header="0.3" footer="0.3"/>
  <pageSetup paperSize="9" orientation="portrait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66241-3001-407F-8A01-7E879E664658}">
  <dimension ref="A1:N80"/>
  <sheetViews>
    <sheetView zoomScale="85" zoomScaleNormal="85" workbookViewId="0">
      <selection activeCell="N28" sqref="N28"/>
    </sheetView>
  </sheetViews>
  <sheetFormatPr defaultColWidth="9" defaultRowHeight="13.5"/>
  <cols>
    <col min="1" max="1" width="12.86328125" style="171" customWidth="1"/>
    <col min="2" max="2" width="16.33203125" style="171" customWidth="1"/>
    <col min="3" max="3" width="13.06640625" style="171" customWidth="1"/>
    <col min="4" max="4" width="13.46484375" style="171" customWidth="1"/>
    <col min="5" max="16384" width="9" style="171"/>
  </cols>
  <sheetData>
    <row r="1" spans="1:9" ht="52.9" thickBot="1">
      <c r="A1" s="214"/>
      <c r="B1" s="215" t="s">
        <v>364</v>
      </c>
      <c r="C1" s="215" t="s">
        <v>365</v>
      </c>
      <c r="D1" s="216" t="s">
        <v>366</v>
      </c>
      <c r="E1" s="217" t="s">
        <v>367</v>
      </c>
      <c r="F1" s="217" t="s">
        <v>368</v>
      </c>
      <c r="G1" s="217" t="s">
        <v>369</v>
      </c>
      <c r="H1" s="218" t="s">
        <v>453</v>
      </c>
      <c r="I1" s="219" t="s">
        <v>454</v>
      </c>
    </row>
    <row r="2" spans="1:9" ht="20" customHeight="1">
      <c r="A2" s="220" t="s">
        <v>384</v>
      </c>
      <c r="B2" s="221"/>
      <c r="C2" s="221"/>
      <c r="D2" s="221"/>
      <c r="E2" s="222"/>
      <c r="F2" s="222"/>
      <c r="G2" s="222"/>
      <c r="H2" s="223"/>
      <c r="I2" s="224"/>
    </row>
    <row r="3" spans="1:9" ht="20" customHeight="1">
      <c r="A3" s="225">
        <v>1</v>
      </c>
      <c r="B3" s="182" t="s">
        <v>372</v>
      </c>
      <c r="C3" s="182" t="s">
        <v>373</v>
      </c>
      <c r="D3" s="182" t="s">
        <v>374</v>
      </c>
      <c r="E3" s="182">
        <v>1639</v>
      </c>
      <c r="F3" s="182">
        <v>2224747</v>
      </c>
      <c r="G3" s="226">
        <f t="shared" ref="G3:G12" si="0">E3/F3</f>
        <v>7.3671298354374682E-4</v>
      </c>
      <c r="H3" s="227">
        <f t="shared" ref="H3:H12" si="1">G3/0.0304</f>
        <v>2.4233979721833776E-2</v>
      </c>
      <c r="I3" s="228">
        <v>0.01</v>
      </c>
    </row>
    <row r="4" spans="1:9" ht="20" customHeight="1">
      <c r="A4" s="225">
        <v>1</v>
      </c>
      <c r="B4" s="182" t="s">
        <v>375</v>
      </c>
      <c r="C4" s="182" t="s">
        <v>373</v>
      </c>
      <c r="D4" s="182" t="s">
        <v>374</v>
      </c>
      <c r="E4" s="182">
        <v>7087</v>
      </c>
      <c r="F4" s="182">
        <v>2470912</v>
      </c>
      <c r="G4" s="226">
        <f t="shared" si="0"/>
        <v>2.868171751968504E-3</v>
      </c>
      <c r="H4" s="227">
        <f t="shared" si="1"/>
        <v>9.4347754998963945E-2</v>
      </c>
      <c r="I4" s="228">
        <v>0.1</v>
      </c>
    </row>
    <row r="5" spans="1:9" ht="20" customHeight="1">
      <c r="A5" s="225">
        <v>2</v>
      </c>
      <c r="B5" s="182" t="s">
        <v>376</v>
      </c>
      <c r="C5" s="182" t="s">
        <v>373</v>
      </c>
      <c r="D5" s="182" t="s">
        <v>374</v>
      </c>
      <c r="E5" s="182">
        <v>33112</v>
      </c>
      <c r="F5" s="182">
        <v>2541013</v>
      </c>
      <c r="G5" s="226">
        <f t="shared" si="0"/>
        <v>1.3031023454031915E-2</v>
      </c>
      <c r="H5" s="227">
        <f t="shared" si="1"/>
        <v>0.42865208730368143</v>
      </c>
      <c r="I5" s="228">
        <v>0.5</v>
      </c>
    </row>
    <row r="6" spans="1:9" ht="20" customHeight="1">
      <c r="A6" s="225">
        <v>3</v>
      </c>
      <c r="B6" s="182" t="s">
        <v>377</v>
      </c>
      <c r="C6" s="182" t="s">
        <v>373</v>
      </c>
      <c r="D6" s="182" t="s">
        <v>374</v>
      </c>
      <c r="E6" s="182">
        <v>76863</v>
      </c>
      <c r="F6" s="182">
        <v>2639763</v>
      </c>
      <c r="G6" s="226">
        <f t="shared" si="0"/>
        <v>2.9117386674485549E-2</v>
      </c>
      <c r="H6" s="227">
        <f t="shared" si="1"/>
        <v>0.95780877218702465</v>
      </c>
      <c r="I6" s="228">
        <v>1</v>
      </c>
    </row>
    <row r="7" spans="1:9" ht="20" customHeight="1">
      <c r="A7" s="225">
        <v>4</v>
      </c>
      <c r="B7" s="182" t="s">
        <v>378</v>
      </c>
      <c r="C7" s="182" t="s">
        <v>373</v>
      </c>
      <c r="D7" s="182" t="s">
        <v>374</v>
      </c>
      <c r="E7" s="182">
        <v>381050</v>
      </c>
      <c r="F7" s="182">
        <v>2680151</v>
      </c>
      <c r="G7" s="226">
        <f t="shared" si="0"/>
        <v>0.14217482522439967</v>
      </c>
      <c r="H7" s="227">
        <f t="shared" si="1"/>
        <v>4.6768034613289364</v>
      </c>
      <c r="I7" s="228">
        <v>5</v>
      </c>
    </row>
    <row r="8" spans="1:9" ht="20" customHeight="1">
      <c r="A8" s="225">
        <v>5</v>
      </c>
      <c r="B8" s="182" t="s">
        <v>379</v>
      </c>
      <c r="C8" s="182" t="s">
        <v>373</v>
      </c>
      <c r="D8" s="182" t="s">
        <v>374</v>
      </c>
      <c r="E8" s="182">
        <v>791537</v>
      </c>
      <c r="F8" s="182">
        <v>2665842</v>
      </c>
      <c r="G8" s="226">
        <f t="shared" si="0"/>
        <v>0.29691819695240751</v>
      </c>
      <c r="H8" s="227">
        <f t="shared" si="1"/>
        <v>9.7670459523818263</v>
      </c>
      <c r="I8" s="228">
        <v>10</v>
      </c>
    </row>
    <row r="9" spans="1:9" ht="20" customHeight="1">
      <c r="A9" s="225">
        <v>6</v>
      </c>
      <c r="B9" s="182" t="s">
        <v>380</v>
      </c>
      <c r="C9" s="182" t="s">
        <v>373</v>
      </c>
      <c r="D9" s="182" t="s">
        <v>374</v>
      </c>
      <c r="E9" s="182">
        <v>1910393</v>
      </c>
      <c r="F9" s="182">
        <v>2637352</v>
      </c>
      <c r="G9" s="226">
        <f t="shared" si="0"/>
        <v>0.72436026741974524</v>
      </c>
      <c r="H9" s="227">
        <f t="shared" si="1"/>
        <v>23.827640375649516</v>
      </c>
      <c r="I9" s="228">
        <v>25</v>
      </c>
    </row>
    <row r="10" spans="1:9" ht="20" customHeight="1">
      <c r="A10" s="225">
        <v>7</v>
      </c>
      <c r="B10" s="182" t="s">
        <v>381</v>
      </c>
      <c r="C10" s="182" t="s">
        <v>373</v>
      </c>
      <c r="D10" s="182" t="s">
        <v>374</v>
      </c>
      <c r="E10" s="182">
        <v>4052162</v>
      </c>
      <c r="F10" s="182">
        <v>2648027</v>
      </c>
      <c r="G10" s="226">
        <f t="shared" si="0"/>
        <v>1.5302570555360651</v>
      </c>
      <c r="H10" s="227">
        <f t="shared" si="1"/>
        <v>50.337403142633718</v>
      </c>
      <c r="I10" s="228">
        <v>50</v>
      </c>
    </row>
    <row r="11" spans="1:9" ht="20" customHeight="1">
      <c r="A11" s="225">
        <v>8</v>
      </c>
      <c r="B11" s="182" t="s">
        <v>382</v>
      </c>
      <c r="C11" s="182" t="s">
        <v>373</v>
      </c>
      <c r="D11" s="182" t="s">
        <v>374</v>
      </c>
      <c r="E11" s="182">
        <v>7518027</v>
      </c>
      <c r="F11" s="182">
        <v>2527094</v>
      </c>
      <c r="G11" s="226">
        <f t="shared" si="0"/>
        <v>2.9749692730068609</v>
      </c>
      <c r="H11" s="227">
        <f t="shared" si="1"/>
        <v>97.860831348909898</v>
      </c>
      <c r="I11" s="228">
        <v>100</v>
      </c>
    </row>
    <row r="12" spans="1:9" ht="20" customHeight="1" thickBot="1">
      <c r="A12" s="229">
        <v>9</v>
      </c>
      <c r="B12" s="186" t="s">
        <v>455</v>
      </c>
      <c r="C12" s="186" t="s">
        <v>373</v>
      </c>
      <c r="D12" s="186" t="s">
        <v>374</v>
      </c>
      <c r="E12" s="186">
        <v>14676780</v>
      </c>
      <c r="F12" s="186">
        <v>2404119</v>
      </c>
      <c r="G12" s="230">
        <f t="shared" si="0"/>
        <v>6.1048475553830741</v>
      </c>
      <c r="H12" s="231">
        <f t="shared" si="1"/>
        <v>200.81735379549585</v>
      </c>
      <c r="I12" s="232">
        <v>200</v>
      </c>
    </row>
    <row r="13" spans="1:9" ht="20" customHeight="1">
      <c r="A13" s="233" t="s">
        <v>488</v>
      </c>
      <c r="B13" s="221"/>
      <c r="C13" s="221"/>
      <c r="D13" s="221"/>
      <c r="E13" s="221"/>
      <c r="F13" s="221"/>
      <c r="G13" s="221"/>
      <c r="H13" s="234" t="s">
        <v>456</v>
      </c>
      <c r="I13" s="235"/>
    </row>
    <row r="14" spans="1:9" ht="20" customHeight="1">
      <c r="A14" s="236">
        <v>28</v>
      </c>
      <c r="B14" s="182" t="s">
        <v>458</v>
      </c>
      <c r="C14" s="182" t="s">
        <v>373</v>
      </c>
      <c r="D14" s="182" t="s">
        <v>374</v>
      </c>
      <c r="E14" s="182" t="s">
        <v>389</v>
      </c>
      <c r="F14" s="182">
        <v>1421173</v>
      </c>
      <c r="G14" s="237" t="e">
        <f t="shared" ref="G14:G22" si="2">E14/F14</f>
        <v>#VALUE!</v>
      </c>
      <c r="H14" s="238" t="e">
        <f t="shared" ref="H14:H22" si="3">G14*5/0.0304</f>
        <v>#VALUE!</v>
      </c>
      <c r="I14" s="239"/>
    </row>
    <row r="15" spans="1:9" ht="20" customHeight="1">
      <c r="A15" s="236">
        <v>29</v>
      </c>
      <c r="B15" s="182" t="s">
        <v>459</v>
      </c>
      <c r="C15" s="182" t="s">
        <v>373</v>
      </c>
      <c r="D15" s="182" t="s">
        <v>374</v>
      </c>
      <c r="E15" s="182">
        <v>53569</v>
      </c>
      <c r="F15" s="182">
        <v>1284902</v>
      </c>
      <c r="G15" s="237">
        <f t="shared" si="2"/>
        <v>4.169111729921815E-2</v>
      </c>
      <c r="H15" s="238">
        <f t="shared" si="3"/>
        <v>6.857091661055617</v>
      </c>
      <c r="I15" s="239"/>
    </row>
    <row r="16" spans="1:9" ht="20" customHeight="1">
      <c r="A16" s="236">
        <v>30</v>
      </c>
      <c r="B16" s="182" t="s">
        <v>460</v>
      </c>
      <c r="C16" s="182" t="s">
        <v>373</v>
      </c>
      <c r="D16" s="182" t="s">
        <v>374</v>
      </c>
      <c r="E16" s="182">
        <v>153220</v>
      </c>
      <c r="F16" s="182">
        <v>858225</v>
      </c>
      <c r="G16" s="237">
        <f t="shared" si="2"/>
        <v>0.17853127093710858</v>
      </c>
      <c r="H16" s="238">
        <f t="shared" si="3"/>
        <v>29.36369587781391</v>
      </c>
      <c r="I16" s="239"/>
    </row>
    <row r="17" spans="1:9" ht="20" customHeight="1">
      <c r="A17" s="236">
        <v>31</v>
      </c>
      <c r="B17" s="182" t="s">
        <v>461</v>
      </c>
      <c r="C17" s="182" t="s">
        <v>373</v>
      </c>
      <c r="D17" s="182" t="s">
        <v>374</v>
      </c>
      <c r="E17" s="182">
        <v>82153</v>
      </c>
      <c r="F17" s="182">
        <v>912185</v>
      </c>
      <c r="G17" s="237">
        <f t="shared" si="2"/>
        <v>9.0061774749639598E-2</v>
      </c>
      <c r="H17" s="238">
        <f t="shared" si="3"/>
        <v>14.812791899611776</v>
      </c>
      <c r="I17" s="239"/>
    </row>
    <row r="18" spans="1:9" ht="20" customHeight="1">
      <c r="A18" s="236">
        <v>32</v>
      </c>
      <c r="B18" s="182" t="s">
        <v>462</v>
      </c>
      <c r="C18" s="182" t="s">
        <v>373</v>
      </c>
      <c r="D18" s="182" t="s">
        <v>374</v>
      </c>
      <c r="E18" s="182">
        <v>114378</v>
      </c>
      <c r="F18" s="182">
        <v>543273</v>
      </c>
      <c r="G18" s="237">
        <f t="shared" si="2"/>
        <v>0.21053503487197045</v>
      </c>
      <c r="H18" s="238">
        <f t="shared" si="3"/>
        <v>34.627472840784613</v>
      </c>
      <c r="I18" s="239"/>
    </row>
    <row r="19" spans="1:9" ht="20" customHeight="1">
      <c r="A19" s="236">
        <v>33</v>
      </c>
      <c r="B19" s="182" t="s">
        <v>463</v>
      </c>
      <c r="C19" s="182" t="s">
        <v>373</v>
      </c>
      <c r="D19" s="182" t="s">
        <v>374</v>
      </c>
      <c r="E19" s="182">
        <v>27265</v>
      </c>
      <c r="F19" s="182">
        <v>836681</v>
      </c>
      <c r="G19" s="237">
        <f t="shared" si="2"/>
        <v>3.2587091137482503E-2</v>
      </c>
      <c r="H19" s="238">
        <f t="shared" si="3"/>
        <v>5.3597189370859386</v>
      </c>
      <c r="I19" s="239"/>
    </row>
    <row r="20" spans="1:9" ht="20" customHeight="1">
      <c r="A20" s="236">
        <v>34</v>
      </c>
      <c r="B20" s="182" t="s">
        <v>464</v>
      </c>
      <c r="C20" s="182" t="s">
        <v>373</v>
      </c>
      <c r="D20" s="182" t="s">
        <v>374</v>
      </c>
      <c r="E20" s="182">
        <v>3070</v>
      </c>
      <c r="F20" s="182">
        <v>1187548</v>
      </c>
      <c r="G20" s="237">
        <f t="shared" si="2"/>
        <v>2.5851586630603563E-3</v>
      </c>
      <c r="H20" s="238">
        <f t="shared" si="3"/>
        <v>0.42519056958229551</v>
      </c>
      <c r="I20" s="239"/>
    </row>
    <row r="21" spans="1:9" ht="20" customHeight="1">
      <c r="A21" s="236">
        <v>35</v>
      </c>
      <c r="B21" s="182" t="s">
        <v>465</v>
      </c>
      <c r="C21" s="182" t="s">
        <v>373</v>
      </c>
      <c r="D21" s="182" t="s">
        <v>374</v>
      </c>
      <c r="E21" s="182">
        <v>2656</v>
      </c>
      <c r="F21" s="182">
        <v>1303741</v>
      </c>
      <c r="G21" s="237">
        <f t="shared" si="2"/>
        <v>2.0372144467344358E-3</v>
      </c>
      <c r="H21" s="238">
        <f t="shared" si="3"/>
        <v>0.33506816558132169</v>
      </c>
      <c r="I21" s="239"/>
    </row>
    <row r="22" spans="1:9" ht="20" customHeight="1" thickBot="1">
      <c r="A22" s="240">
        <v>36</v>
      </c>
      <c r="B22" s="186" t="s">
        <v>466</v>
      </c>
      <c r="C22" s="186" t="s">
        <v>373</v>
      </c>
      <c r="D22" s="186" t="s">
        <v>374</v>
      </c>
      <c r="E22" s="186">
        <v>942</v>
      </c>
      <c r="F22" s="186">
        <v>1383369</v>
      </c>
      <c r="G22" s="200">
        <f t="shared" si="2"/>
        <v>6.8094629849302683E-4</v>
      </c>
      <c r="H22" s="201">
        <f t="shared" si="3"/>
        <v>0.11199774646266888</v>
      </c>
      <c r="I22" s="241"/>
    </row>
    <row r="23" spans="1:9" ht="20" customHeight="1">
      <c r="A23" s="242" t="s">
        <v>489</v>
      </c>
      <c r="B23" s="221"/>
      <c r="C23" s="221"/>
      <c r="D23" s="221"/>
      <c r="E23" s="221"/>
      <c r="F23" s="221"/>
      <c r="G23" s="221"/>
      <c r="H23" s="221"/>
      <c r="I23" s="235"/>
    </row>
    <row r="24" spans="1:9" ht="20" customHeight="1">
      <c r="A24" s="236">
        <v>37</v>
      </c>
      <c r="B24" s="182" t="s">
        <v>467</v>
      </c>
      <c r="C24" s="182" t="s">
        <v>373</v>
      </c>
      <c r="D24" s="182" t="s">
        <v>374</v>
      </c>
      <c r="E24" s="182" t="s">
        <v>389</v>
      </c>
      <c r="F24" s="182">
        <v>1334087</v>
      </c>
      <c r="G24" s="237" t="e">
        <f t="shared" ref="G24:G32" si="4">E24/F24</f>
        <v>#VALUE!</v>
      </c>
      <c r="H24" s="238" t="e">
        <f t="shared" ref="H24:H32" si="5">G24*5/0.0304</f>
        <v>#VALUE!</v>
      </c>
      <c r="I24" s="239"/>
    </row>
    <row r="25" spans="1:9" ht="20" customHeight="1">
      <c r="A25" s="236">
        <v>38</v>
      </c>
      <c r="B25" s="182" t="s">
        <v>468</v>
      </c>
      <c r="C25" s="182" t="s">
        <v>373</v>
      </c>
      <c r="D25" s="182" t="s">
        <v>374</v>
      </c>
      <c r="E25" s="182">
        <v>40256</v>
      </c>
      <c r="F25" s="182">
        <v>1207331</v>
      </c>
      <c r="G25" s="237">
        <f t="shared" si="4"/>
        <v>3.334296891241921E-2</v>
      </c>
      <c r="H25" s="238">
        <f t="shared" si="5"/>
        <v>5.4840409395426342</v>
      </c>
      <c r="I25" s="239"/>
    </row>
    <row r="26" spans="1:9" ht="20" customHeight="1">
      <c r="A26" s="236">
        <v>39</v>
      </c>
      <c r="B26" s="182" t="s">
        <v>469</v>
      </c>
      <c r="C26" s="182" t="s">
        <v>373</v>
      </c>
      <c r="D26" s="182" t="s">
        <v>374</v>
      </c>
      <c r="E26" s="182">
        <v>173832</v>
      </c>
      <c r="F26" s="182">
        <v>763727</v>
      </c>
      <c r="G26" s="237">
        <f t="shared" si="4"/>
        <v>0.22761012770270006</v>
      </c>
      <c r="H26" s="238">
        <f t="shared" si="5"/>
        <v>37.435876266891455</v>
      </c>
      <c r="I26" s="239"/>
    </row>
    <row r="27" spans="1:9" ht="20" customHeight="1">
      <c r="A27" s="236">
        <v>40</v>
      </c>
      <c r="B27" s="182" t="s">
        <v>470</v>
      </c>
      <c r="C27" s="182" t="s">
        <v>373</v>
      </c>
      <c r="D27" s="182" t="s">
        <v>374</v>
      </c>
      <c r="E27" s="182">
        <v>299604</v>
      </c>
      <c r="F27" s="182">
        <v>587079</v>
      </c>
      <c r="G27" s="237">
        <f t="shared" si="4"/>
        <v>0.51032995559371053</v>
      </c>
      <c r="H27" s="238">
        <f t="shared" si="5"/>
        <v>83.935847959491866</v>
      </c>
      <c r="I27" s="239"/>
    </row>
    <row r="28" spans="1:9" ht="20" customHeight="1">
      <c r="A28" s="236">
        <v>41</v>
      </c>
      <c r="B28" s="182" t="s">
        <v>471</v>
      </c>
      <c r="C28" s="182" t="s">
        <v>373</v>
      </c>
      <c r="D28" s="182" t="s">
        <v>374</v>
      </c>
      <c r="E28" s="182">
        <v>767343</v>
      </c>
      <c r="F28" s="182">
        <v>585999</v>
      </c>
      <c r="G28" s="237">
        <f t="shared" si="4"/>
        <v>1.309461278944162</v>
      </c>
      <c r="H28" s="238">
        <f t="shared" si="5"/>
        <v>215.37192087897401</v>
      </c>
      <c r="I28" s="239"/>
    </row>
    <row r="29" spans="1:9" ht="20" customHeight="1">
      <c r="A29" s="236">
        <v>42</v>
      </c>
      <c r="B29" s="182" t="s">
        <v>472</v>
      </c>
      <c r="C29" s="182" t="s">
        <v>373</v>
      </c>
      <c r="D29" s="182" t="s">
        <v>374</v>
      </c>
      <c r="E29" s="182">
        <v>158778</v>
      </c>
      <c r="F29" s="182">
        <v>1182053</v>
      </c>
      <c r="G29" s="237">
        <f t="shared" si="4"/>
        <v>0.13432392625372974</v>
      </c>
      <c r="H29" s="238">
        <f t="shared" si="5"/>
        <v>22.092751028573968</v>
      </c>
      <c r="I29" s="239"/>
    </row>
    <row r="30" spans="1:9" ht="20" customHeight="1">
      <c r="A30" s="236">
        <v>43</v>
      </c>
      <c r="B30" s="182" t="s">
        <v>473</v>
      </c>
      <c r="C30" s="182" t="s">
        <v>373</v>
      </c>
      <c r="D30" s="182" t="s">
        <v>374</v>
      </c>
      <c r="E30" s="182">
        <v>29369</v>
      </c>
      <c r="F30" s="182">
        <v>1198951</v>
      </c>
      <c r="G30" s="237">
        <f t="shared" si="4"/>
        <v>2.4495579886083751E-2</v>
      </c>
      <c r="H30" s="238">
        <f t="shared" si="5"/>
        <v>4.0288782707374589</v>
      </c>
      <c r="I30" s="239"/>
    </row>
    <row r="31" spans="1:9" ht="20" customHeight="1">
      <c r="A31" s="236">
        <v>44</v>
      </c>
      <c r="B31" s="182" t="s">
        <v>474</v>
      </c>
      <c r="C31" s="182" t="s">
        <v>373</v>
      </c>
      <c r="D31" s="182" t="s">
        <v>374</v>
      </c>
      <c r="E31" s="182">
        <v>32594</v>
      </c>
      <c r="F31" s="182">
        <v>1345520</v>
      </c>
      <c r="G31" s="237">
        <f t="shared" si="4"/>
        <v>2.4224091800939415E-2</v>
      </c>
      <c r="H31" s="238">
        <f t="shared" si="5"/>
        <v>3.984225625154509</v>
      </c>
      <c r="I31" s="239"/>
    </row>
    <row r="32" spans="1:9" ht="20" customHeight="1" thickBot="1">
      <c r="A32" s="240">
        <v>45</v>
      </c>
      <c r="B32" s="186" t="s">
        <v>475</v>
      </c>
      <c r="C32" s="186" t="s">
        <v>373</v>
      </c>
      <c r="D32" s="186" t="s">
        <v>374</v>
      </c>
      <c r="E32" s="186">
        <v>5026</v>
      </c>
      <c r="F32" s="186">
        <v>1512985</v>
      </c>
      <c r="G32" s="200">
        <f t="shared" si="4"/>
        <v>3.3219099991077241E-3</v>
      </c>
      <c r="H32" s="201">
        <f t="shared" si="5"/>
        <v>0.54636677616903362</v>
      </c>
      <c r="I32" s="241"/>
    </row>
    <row r="33" spans="1:9" ht="20" customHeight="1">
      <c r="A33" s="242" t="s">
        <v>490</v>
      </c>
      <c r="B33" s="221"/>
      <c r="C33" s="221"/>
      <c r="D33" s="221"/>
      <c r="E33" s="221"/>
      <c r="F33" s="221"/>
      <c r="G33" s="221"/>
      <c r="H33" s="221"/>
      <c r="I33" s="235"/>
    </row>
    <row r="34" spans="1:9" ht="20" customHeight="1">
      <c r="A34" s="236">
        <v>46</v>
      </c>
      <c r="B34" s="182" t="s">
        <v>476</v>
      </c>
      <c r="C34" s="182" t="s">
        <v>373</v>
      </c>
      <c r="D34" s="182" t="s">
        <v>374</v>
      </c>
      <c r="E34" s="182" t="s">
        <v>389</v>
      </c>
      <c r="F34" s="182">
        <v>1330548</v>
      </c>
      <c r="G34" s="237" t="e">
        <f t="shared" ref="G34:G42" si="6">E34/F34</f>
        <v>#VALUE!</v>
      </c>
      <c r="H34" s="238" t="e">
        <f t="shared" ref="H34:H42" si="7">G34*5/0.0304</f>
        <v>#VALUE!</v>
      </c>
      <c r="I34" s="239"/>
    </row>
    <row r="35" spans="1:9" ht="20" customHeight="1">
      <c r="A35" s="236">
        <v>47</v>
      </c>
      <c r="B35" s="182" t="s">
        <v>477</v>
      </c>
      <c r="C35" s="182" t="s">
        <v>373</v>
      </c>
      <c r="D35" s="182" t="s">
        <v>374</v>
      </c>
      <c r="E35" s="182">
        <v>42186</v>
      </c>
      <c r="F35" s="182">
        <v>1263105</v>
      </c>
      <c r="G35" s="237">
        <f t="shared" si="6"/>
        <v>3.3398648568408802E-2</v>
      </c>
      <c r="H35" s="238">
        <f t="shared" si="7"/>
        <v>5.493198777698816</v>
      </c>
      <c r="I35" s="239"/>
    </row>
    <row r="36" spans="1:9" ht="20" customHeight="1">
      <c r="A36" s="236">
        <v>48</v>
      </c>
      <c r="B36" s="182" t="s">
        <v>478</v>
      </c>
      <c r="C36" s="182" t="s">
        <v>373</v>
      </c>
      <c r="D36" s="182" t="s">
        <v>374</v>
      </c>
      <c r="E36" s="182">
        <v>140465</v>
      </c>
      <c r="F36" s="182">
        <v>836071</v>
      </c>
      <c r="G36" s="237">
        <f t="shared" si="6"/>
        <v>0.16800606647043134</v>
      </c>
      <c r="H36" s="238">
        <f t="shared" si="7"/>
        <v>27.632576722110418</v>
      </c>
      <c r="I36" s="239"/>
    </row>
    <row r="37" spans="1:9" ht="20" customHeight="1">
      <c r="A37" s="236">
        <v>49</v>
      </c>
      <c r="B37" s="182" t="s">
        <v>479</v>
      </c>
      <c r="C37" s="182" t="s">
        <v>373</v>
      </c>
      <c r="D37" s="182" t="s">
        <v>374</v>
      </c>
      <c r="E37" s="182">
        <v>198184</v>
      </c>
      <c r="F37" s="182">
        <v>707495</v>
      </c>
      <c r="G37" s="237">
        <f t="shared" si="6"/>
        <v>0.28012070756683793</v>
      </c>
      <c r="H37" s="238">
        <f t="shared" si="7"/>
        <v>46.072484797177289</v>
      </c>
      <c r="I37" s="239"/>
    </row>
    <row r="38" spans="1:9" ht="20" customHeight="1">
      <c r="A38" s="236">
        <v>50</v>
      </c>
      <c r="B38" s="182" t="s">
        <v>480</v>
      </c>
      <c r="C38" s="182" t="s">
        <v>373</v>
      </c>
      <c r="D38" s="182" t="s">
        <v>374</v>
      </c>
      <c r="E38" s="182">
        <v>420097</v>
      </c>
      <c r="F38" s="182">
        <v>502453</v>
      </c>
      <c r="G38" s="237">
        <f t="shared" si="6"/>
        <v>0.836092132000406</v>
      </c>
      <c r="H38" s="238">
        <f t="shared" si="7"/>
        <v>137.51515328954045</v>
      </c>
      <c r="I38" s="239"/>
    </row>
    <row r="39" spans="1:9" ht="20" customHeight="1">
      <c r="A39" s="236">
        <v>51</v>
      </c>
      <c r="B39" s="182" t="s">
        <v>481</v>
      </c>
      <c r="C39" s="182" t="s">
        <v>373</v>
      </c>
      <c r="D39" s="182" t="s">
        <v>374</v>
      </c>
      <c r="E39" s="182">
        <v>184797</v>
      </c>
      <c r="F39" s="182">
        <v>948352</v>
      </c>
      <c r="G39" s="237">
        <f t="shared" si="6"/>
        <v>0.19486119078148198</v>
      </c>
      <c r="H39" s="238">
        <f t="shared" si="7"/>
        <v>32.049537957480588</v>
      </c>
      <c r="I39" s="239"/>
    </row>
    <row r="40" spans="1:9" ht="20" customHeight="1">
      <c r="A40" s="236">
        <v>52</v>
      </c>
      <c r="B40" s="182" t="s">
        <v>482</v>
      </c>
      <c r="C40" s="182" t="s">
        <v>373</v>
      </c>
      <c r="D40" s="182" t="s">
        <v>374</v>
      </c>
      <c r="E40" s="182">
        <v>54282</v>
      </c>
      <c r="F40" s="182">
        <v>1120213</v>
      </c>
      <c r="G40" s="237">
        <f t="shared" si="6"/>
        <v>4.845685597292658E-2</v>
      </c>
      <c r="H40" s="238">
        <f t="shared" si="7"/>
        <v>7.9698776271260829</v>
      </c>
      <c r="I40" s="239"/>
    </row>
    <row r="41" spans="1:9" ht="20" customHeight="1">
      <c r="A41" s="236">
        <v>53</v>
      </c>
      <c r="B41" s="182" t="s">
        <v>483</v>
      </c>
      <c r="C41" s="182" t="s">
        <v>373</v>
      </c>
      <c r="D41" s="182" t="s">
        <v>374</v>
      </c>
      <c r="E41" s="182">
        <v>15390</v>
      </c>
      <c r="F41" s="182">
        <v>1285051</v>
      </c>
      <c r="G41" s="237">
        <f t="shared" si="6"/>
        <v>1.197617837735623E-2</v>
      </c>
      <c r="H41" s="238">
        <f t="shared" si="7"/>
        <v>1.9697661804862221</v>
      </c>
      <c r="I41" s="239"/>
    </row>
    <row r="42" spans="1:9" ht="20" customHeight="1" thickBot="1">
      <c r="A42" s="240">
        <v>54</v>
      </c>
      <c r="B42" s="186" t="s">
        <v>484</v>
      </c>
      <c r="C42" s="186" t="s">
        <v>373</v>
      </c>
      <c r="D42" s="186" t="s">
        <v>374</v>
      </c>
      <c r="E42" s="186">
        <v>1227</v>
      </c>
      <c r="F42" s="186">
        <v>1416241</v>
      </c>
      <c r="G42" s="200">
        <f t="shared" si="6"/>
        <v>8.663779681565496E-4</v>
      </c>
      <c r="H42" s="201">
        <f t="shared" si="7"/>
        <v>0.14249637634153778</v>
      </c>
      <c r="I42" s="241"/>
    </row>
    <row r="43" spans="1:9">
      <c r="A43" s="202"/>
    </row>
    <row r="46" spans="1:9" ht="15.75">
      <c r="B46" s="203" t="s">
        <v>457</v>
      </c>
    </row>
    <row r="71" spans="2:14">
      <c r="B71" s="195" t="s">
        <v>485</v>
      </c>
    </row>
    <row r="72" spans="2:14" ht="13.9" thickBot="1">
      <c r="B72" s="204" t="s">
        <v>486</v>
      </c>
      <c r="C72" s="204" t="s">
        <v>428</v>
      </c>
      <c r="D72" s="204" t="s">
        <v>485</v>
      </c>
    </row>
    <row r="73" spans="2:14" ht="16.149999999999999" thickBot="1">
      <c r="B73" s="205" t="s">
        <v>487</v>
      </c>
      <c r="C73" s="205">
        <v>876.31899999999996</v>
      </c>
      <c r="D73" s="206"/>
      <c r="G73" s="210"/>
      <c r="L73" s="210"/>
      <c r="M73" s="213" t="s">
        <v>457</v>
      </c>
      <c r="N73" s="210"/>
    </row>
    <row r="74" spans="2:14" ht="15.75">
      <c r="B74" s="206"/>
      <c r="C74" s="206"/>
      <c r="D74" s="208"/>
      <c r="G74" s="210" t="s">
        <v>457</v>
      </c>
      <c r="H74" s="171">
        <v>98.23</v>
      </c>
      <c r="I74" s="171">
        <v>520.65</v>
      </c>
      <c r="J74" s="171">
        <v>398.447</v>
      </c>
      <c r="M74" s="171">
        <v>98.23</v>
      </c>
    </row>
    <row r="75" spans="2:14" ht="15.75">
      <c r="B75" s="207" t="s">
        <v>457</v>
      </c>
      <c r="C75" s="206">
        <v>339.10899999999998</v>
      </c>
      <c r="D75" s="208">
        <f>(C75*1)/($C$73*50)*100%</f>
        <v>7.7393962700797311E-3</v>
      </c>
      <c r="G75" s="210"/>
      <c r="M75" s="171">
        <v>520.65</v>
      </c>
    </row>
    <row r="76" spans="2:14">
      <c r="B76" s="206"/>
      <c r="C76" s="206"/>
      <c r="D76" s="208"/>
      <c r="M76" s="171">
        <v>398.447</v>
      </c>
    </row>
    <row r="78" spans="2:14">
      <c r="B78" s="211"/>
      <c r="C78" s="211"/>
      <c r="D78" s="212"/>
    </row>
    <row r="79" spans="2:14" ht="15.75">
      <c r="B79" s="210"/>
      <c r="C79" s="211"/>
      <c r="D79" s="212"/>
    </row>
    <row r="80" spans="2:14">
      <c r="D80" s="209"/>
    </row>
  </sheetData>
  <phoneticPr fontId="16" type="noConversion"/>
  <pageMargins left="0.7" right="0.7" top="0.75" bottom="0.75" header="0.3" footer="0.3"/>
  <pageSetup paperSize="9" orientation="portrait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D7E68-5B01-4A0A-8955-D65BB59AEEC6}">
  <dimension ref="A1:D7"/>
  <sheetViews>
    <sheetView workbookViewId="0">
      <selection activeCell="E13" sqref="E13"/>
    </sheetView>
  </sheetViews>
  <sheetFormatPr defaultRowHeight="13.5"/>
  <sheetData>
    <row r="1" spans="1:4" ht="13.9" thickBot="1"/>
    <row r="2" spans="1:4" ht="15.75" thickBot="1">
      <c r="A2" s="243" t="s">
        <v>491</v>
      </c>
      <c r="B2" s="244" t="s">
        <v>492</v>
      </c>
      <c r="C2" s="244" t="s">
        <v>493</v>
      </c>
      <c r="D2" s="244" t="s">
        <v>494</v>
      </c>
    </row>
    <row r="3" spans="1:4" ht="15.75" thickBot="1">
      <c r="A3" s="245" t="s">
        <v>495</v>
      </c>
      <c r="B3" s="246" t="s">
        <v>435</v>
      </c>
      <c r="C3" s="246">
        <v>12.86</v>
      </c>
      <c r="D3" s="246">
        <v>5.35</v>
      </c>
    </row>
    <row r="4" spans="1:4" ht="15.75" thickBot="1">
      <c r="A4" s="245" t="s">
        <v>441</v>
      </c>
      <c r="B4" s="246" t="s">
        <v>435</v>
      </c>
      <c r="C4" s="246">
        <v>7.0000000000000007E-2</v>
      </c>
      <c r="D4" s="246">
        <v>2</v>
      </c>
    </row>
    <row r="5" spans="1:4" ht="15.75" thickBot="1">
      <c r="A5" s="245" t="s">
        <v>450</v>
      </c>
      <c r="B5" s="246" t="s">
        <v>496</v>
      </c>
      <c r="C5" s="246">
        <v>1721.68</v>
      </c>
      <c r="D5" s="246">
        <v>129.16999999999999</v>
      </c>
    </row>
    <row r="6" spans="1:4" ht="15.75" thickBot="1">
      <c r="A6" s="245" t="s">
        <v>497</v>
      </c>
      <c r="B6" s="246" t="s">
        <v>498</v>
      </c>
      <c r="C6" s="246">
        <v>854.58</v>
      </c>
      <c r="D6" s="246">
        <v>339.11</v>
      </c>
    </row>
    <row r="7" spans="1:4" ht="15.75" thickBot="1">
      <c r="A7" s="245" t="s">
        <v>499</v>
      </c>
      <c r="B7" s="246" t="s">
        <v>498</v>
      </c>
      <c r="C7" s="246">
        <v>857.94</v>
      </c>
      <c r="D7" s="246">
        <v>341.06</v>
      </c>
    </row>
  </sheetData>
  <phoneticPr fontId="1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50"/>
  <sheetViews>
    <sheetView workbookViewId="0">
      <selection activeCell="H9" sqref="H9"/>
    </sheetView>
  </sheetViews>
  <sheetFormatPr defaultColWidth="9" defaultRowHeight="13.5"/>
  <cols>
    <col min="1" max="1" width="2.3984375" customWidth="1"/>
    <col min="2" max="2" width="16" customWidth="1"/>
    <col min="3" max="3" width="20.46484375" customWidth="1"/>
    <col min="4" max="4" width="20.59765625" customWidth="1"/>
    <col min="5" max="5" width="22.06640625" customWidth="1"/>
  </cols>
  <sheetData>
    <row r="2" spans="2:5" s="1" customFormat="1" ht="38" customHeight="1">
      <c r="B2" s="76" t="s">
        <v>8</v>
      </c>
      <c r="C2" s="77" t="s">
        <v>27</v>
      </c>
      <c r="D2" s="77" t="s">
        <v>28</v>
      </c>
      <c r="E2" s="78" t="s">
        <v>29</v>
      </c>
    </row>
    <row r="3" spans="2:5" s="1" customFormat="1" ht="23" customHeight="1">
      <c r="B3" s="294" t="s">
        <v>30</v>
      </c>
      <c r="C3" s="62">
        <v>32.299999999999997</v>
      </c>
      <c r="D3" s="62">
        <v>1.3260000000000001</v>
      </c>
      <c r="E3" s="63">
        <f>D3/C3*100</f>
        <v>4.1052631578947398</v>
      </c>
    </row>
    <row r="4" spans="2:5" s="1" customFormat="1" ht="23" customHeight="1">
      <c r="B4" s="295"/>
      <c r="C4" s="62">
        <v>27.96</v>
      </c>
      <c r="D4" s="62">
        <v>1.014</v>
      </c>
      <c r="E4" s="63">
        <f t="shared" ref="E4:E50" si="0">D4/C4*100</f>
        <v>3.6266094420600901</v>
      </c>
    </row>
    <row r="5" spans="2:5" s="1" customFormat="1" ht="23" customHeight="1">
      <c r="B5" s="295"/>
      <c r="C5" s="62">
        <v>30.55</v>
      </c>
      <c r="D5" s="62">
        <v>1.3560000000000001</v>
      </c>
      <c r="E5" s="63">
        <f t="shared" si="0"/>
        <v>4.4386252045826504</v>
      </c>
    </row>
    <row r="6" spans="2:5" s="1" customFormat="1" ht="23" customHeight="1">
      <c r="B6" s="295"/>
      <c r="C6" s="62">
        <v>28.06</v>
      </c>
      <c r="D6" s="62">
        <v>1.153</v>
      </c>
      <c r="E6" s="63">
        <f t="shared" si="0"/>
        <v>4.1090520313613697</v>
      </c>
    </row>
    <row r="7" spans="2:5" s="1" customFormat="1" ht="23" customHeight="1">
      <c r="B7" s="295"/>
      <c r="C7" s="62">
        <v>26.68</v>
      </c>
      <c r="D7" s="62">
        <v>1.028</v>
      </c>
      <c r="E7" s="63">
        <f t="shared" si="0"/>
        <v>3.8530734632683701</v>
      </c>
    </row>
    <row r="8" spans="2:5" s="1" customFormat="1" ht="23" customHeight="1">
      <c r="B8" s="295"/>
      <c r="C8" s="62">
        <v>30.4</v>
      </c>
      <c r="D8" s="62">
        <v>1.2290000000000001</v>
      </c>
      <c r="E8" s="63">
        <f t="shared" si="0"/>
        <v>4.0427631578947398</v>
      </c>
    </row>
    <row r="9" spans="2:5" s="1" customFormat="1" ht="23" customHeight="1">
      <c r="B9" s="295"/>
      <c r="C9" s="62">
        <v>30.77</v>
      </c>
      <c r="D9" s="62">
        <v>1.2330000000000001</v>
      </c>
      <c r="E9" s="63">
        <f t="shared" si="0"/>
        <v>4.0071498212544698</v>
      </c>
    </row>
    <row r="10" spans="2:5" s="1" customFormat="1" ht="23" customHeight="1">
      <c r="B10" s="295"/>
      <c r="C10" s="62">
        <v>32.35</v>
      </c>
      <c r="D10" s="62">
        <v>1.298</v>
      </c>
      <c r="E10" s="63">
        <f t="shared" si="0"/>
        <v>4.0123647604327699</v>
      </c>
    </row>
    <row r="11" spans="2:5" s="1" customFormat="1" ht="23" customHeight="1">
      <c r="B11" s="294" t="s">
        <v>31</v>
      </c>
      <c r="C11" s="62">
        <v>32.68</v>
      </c>
      <c r="D11" s="62">
        <v>1.365</v>
      </c>
      <c r="E11" s="63">
        <f t="shared" si="0"/>
        <v>4.1768665850673203</v>
      </c>
    </row>
    <row r="12" spans="2:5" s="1" customFormat="1" ht="23" customHeight="1">
      <c r="B12" s="295"/>
      <c r="C12" s="62">
        <v>31.12</v>
      </c>
      <c r="D12" s="62">
        <v>1.2529999999999999</v>
      </c>
      <c r="E12" s="63">
        <f t="shared" si="0"/>
        <v>4.0263496143958903</v>
      </c>
    </row>
    <row r="13" spans="2:5" s="1" customFormat="1" ht="23" customHeight="1">
      <c r="B13" s="295"/>
      <c r="C13" s="62">
        <v>26.89</v>
      </c>
      <c r="D13" s="62">
        <v>0.86799999999999999</v>
      </c>
      <c r="E13" s="63">
        <f t="shared" si="0"/>
        <v>3.2279657865377498</v>
      </c>
    </row>
    <row r="14" spans="2:5" s="1" customFormat="1" ht="23" customHeight="1">
      <c r="B14" s="295"/>
      <c r="C14" s="62">
        <v>27.01</v>
      </c>
      <c r="D14" s="62">
        <v>1.0029999999999999</v>
      </c>
      <c r="E14" s="63">
        <f t="shared" si="0"/>
        <v>3.71343946686412</v>
      </c>
    </row>
    <row r="15" spans="2:5" s="1" customFormat="1" ht="23" customHeight="1">
      <c r="B15" s="295"/>
      <c r="C15" s="62">
        <v>29.47</v>
      </c>
      <c r="D15" s="62">
        <v>1.119</v>
      </c>
      <c r="E15" s="63">
        <f t="shared" si="0"/>
        <v>3.7970817780793999</v>
      </c>
    </row>
    <row r="16" spans="2:5" s="1" customFormat="1" ht="23" customHeight="1">
      <c r="B16" s="295"/>
      <c r="C16" s="62">
        <v>31.34</v>
      </c>
      <c r="D16" s="62">
        <v>1.282</v>
      </c>
      <c r="E16" s="63">
        <f t="shared" si="0"/>
        <v>4.09061901723038</v>
      </c>
    </row>
    <row r="17" spans="2:5" s="1" customFormat="1" ht="23" customHeight="1">
      <c r="B17" s="295"/>
      <c r="C17" s="62">
        <v>28</v>
      </c>
      <c r="D17" s="62">
        <v>1.216</v>
      </c>
      <c r="E17" s="63">
        <f t="shared" si="0"/>
        <v>4.3428571428571399</v>
      </c>
    </row>
    <row r="18" spans="2:5" s="1" customFormat="1" ht="23" customHeight="1">
      <c r="B18" s="295"/>
      <c r="C18" s="62">
        <v>25.1</v>
      </c>
      <c r="D18" s="62">
        <v>0.97899999999999998</v>
      </c>
      <c r="E18" s="63">
        <f t="shared" si="0"/>
        <v>3.9003984063744999</v>
      </c>
    </row>
    <row r="19" spans="2:5" s="1" customFormat="1" ht="23" customHeight="1">
      <c r="B19" s="294" t="s">
        <v>32</v>
      </c>
      <c r="C19" s="62">
        <v>29.25</v>
      </c>
      <c r="D19" s="62">
        <v>0.94599999999999995</v>
      </c>
      <c r="E19" s="63">
        <f t="shared" si="0"/>
        <v>3.2341880341880298</v>
      </c>
    </row>
    <row r="20" spans="2:5" s="1" customFormat="1" ht="23" customHeight="1">
      <c r="B20" s="295"/>
      <c r="C20" s="62">
        <v>29.24</v>
      </c>
      <c r="D20" s="62">
        <v>1.143</v>
      </c>
      <c r="E20" s="63">
        <f t="shared" si="0"/>
        <v>3.9090287277701798</v>
      </c>
    </row>
    <row r="21" spans="2:5" s="1" customFormat="1" ht="23" customHeight="1">
      <c r="B21" s="295"/>
      <c r="C21" s="62">
        <v>28.04</v>
      </c>
      <c r="D21" s="62">
        <v>1.032</v>
      </c>
      <c r="E21" s="63">
        <f t="shared" si="0"/>
        <v>3.6804564907275301</v>
      </c>
    </row>
    <row r="22" spans="2:5" s="1" customFormat="1" ht="23" customHeight="1">
      <c r="B22" s="295"/>
      <c r="C22" s="62">
        <v>29.68</v>
      </c>
      <c r="D22" s="62">
        <v>1.1819999999999999</v>
      </c>
      <c r="E22" s="63">
        <f t="shared" si="0"/>
        <v>3.9824797843665798</v>
      </c>
    </row>
    <row r="23" spans="2:5" s="1" customFormat="1" ht="23" customHeight="1">
      <c r="B23" s="295"/>
      <c r="C23" s="62">
        <v>26.37</v>
      </c>
      <c r="D23" s="62">
        <v>1.0609999999999999</v>
      </c>
      <c r="E23" s="63">
        <f t="shared" si="0"/>
        <v>4.0235115661736804</v>
      </c>
    </row>
    <row r="24" spans="2:5" s="1" customFormat="1" ht="23" customHeight="1">
      <c r="B24" s="295"/>
      <c r="C24" s="62">
        <v>25.98</v>
      </c>
      <c r="D24" s="62">
        <v>0.99</v>
      </c>
      <c r="E24" s="63">
        <f t="shared" si="0"/>
        <v>3.8106235565819899</v>
      </c>
    </row>
    <row r="25" spans="2:5" s="1" customFormat="1" ht="23" customHeight="1">
      <c r="B25" s="295"/>
      <c r="C25" s="62">
        <v>27.8</v>
      </c>
      <c r="D25" s="62">
        <v>1.1100000000000001</v>
      </c>
      <c r="E25" s="63">
        <f t="shared" si="0"/>
        <v>3.9928057553956799</v>
      </c>
    </row>
    <row r="26" spans="2:5" s="1" customFormat="1" ht="23" customHeight="1">
      <c r="B26" s="295"/>
      <c r="C26" s="62">
        <v>26.71</v>
      </c>
      <c r="D26" s="62">
        <v>1.097</v>
      </c>
      <c r="E26" s="63">
        <f t="shared" si="0"/>
        <v>4.1070760014975702</v>
      </c>
    </row>
    <row r="27" spans="2:5" s="1" customFormat="1" ht="23" customHeight="1">
      <c r="B27" s="292" t="s">
        <v>33</v>
      </c>
      <c r="C27" s="1">
        <v>31.06</v>
      </c>
      <c r="D27" s="62">
        <v>1.3240000000000001</v>
      </c>
      <c r="E27" s="63">
        <f t="shared" si="0"/>
        <v>4.2627173213135903</v>
      </c>
    </row>
    <row r="28" spans="2:5" s="1" customFormat="1" ht="23" customHeight="1">
      <c r="B28" s="278"/>
      <c r="C28" s="1">
        <v>28.32</v>
      </c>
      <c r="D28" s="62">
        <v>1.3120000000000001</v>
      </c>
      <c r="E28" s="63">
        <f t="shared" si="0"/>
        <v>4.6327683615819204</v>
      </c>
    </row>
    <row r="29" spans="2:5" s="1" customFormat="1" ht="23" customHeight="1">
      <c r="B29" s="278"/>
      <c r="C29" s="1">
        <v>29.56</v>
      </c>
      <c r="D29" s="62">
        <v>1.3520000000000001</v>
      </c>
      <c r="E29" s="63">
        <f t="shared" si="0"/>
        <v>4.5737483085250297</v>
      </c>
    </row>
    <row r="30" spans="2:5" s="1" customFormat="1" ht="23" customHeight="1">
      <c r="B30" s="278"/>
      <c r="C30" s="1">
        <v>33.43</v>
      </c>
      <c r="D30" s="62">
        <v>1.4039999999999999</v>
      </c>
      <c r="E30" s="63">
        <f t="shared" si="0"/>
        <v>4.1998205204905803</v>
      </c>
    </row>
    <row r="31" spans="2:5" s="1" customFormat="1" ht="23" customHeight="1">
      <c r="B31" s="278"/>
      <c r="C31" s="1">
        <v>31.68</v>
      </c>
      <c r="D31" s="62">
        <v>1.3029999999999999</v>
      </c>
      <c r="E31" s="63">
        <f t="shared" si="0"/>
        <v>4.1130050505050502</v>
      </c>
    </row>
    <row r="32" spans="2:5" s="1" customFormat="1" ht="23" customHeight="1">
      <c r="B32" s="278"/>
      <c r="C32" s="1">
        <v>33.35</v>
      </c>
      <c r="D32" s="1">
        <v>1.4259999999999999</v>
      </c>
      <c r="E32" s="12">
        <f t="shared" si="0"/>
        <v>4.2758620689655196</v>
      </c>
    </row>
    <row r="33" spans="2:5" s="1" customFormat="1" ht="23" customHeight="1">
      <c r="B33" s="278"/>
      <c r="C33" s="1">
        <v>32.950000000000003</v>
      </c>
      <c r="D33" s="1">
        <v>1.3540000000000001</v>
      </c>
      <c r="E33" s="12">
        <f t="shared" si="0"/>
        <v>4.1092564491654002</v>
      </c>
    </row>
    <row r="34" spans="2:5" s="1" customFormat="1" ht="23" customHeight="1">
      <c r="B34" s="278"/>
      <c r="C34" s="1">
        <v>28.3</v>
      </c>
      <c r="D34" s="1">
        <v>1.319</v>
      </c>
      <c r="E34" s="12">
        <f t="shared" si="0"/>
        <v>4.66077738515901</v>
      </c>
    </row>
    <row r="35" spans="2:5" s="1" customFormat="1" ht="23" customHeight="1">
      <c r="B35" s="292" t="s">
        <v>34</v>
      </c>
      <c r="C35" s="1">
        <v>36.479999999999997</v>
      </c>
      <c r="D35" s="1">
        <v>2.1259999999999999</v>
      </c>
      <c r="E35" s="12">
        <f t="shared" si="0"/>
        <v>5.8278508771929802</v>
      </c>
    </row>
    <row r="36" spans="2:5" s="1" customFormat="1" ht="23" customHeight="1">
      <c r="B36" s="278"/>
      <c r="C36" s="1">
        <v>35.729999999999997</v>
      </c>
      <c r="D36" s="1">
        <v>2.0510000000000002</v>
      </c>
      <c r="E36" s="12">
        <f t="shared" si="0"/>
        <v>5.7402742793171004</v>
      </c>
    </row>
    <row r="37" spans="2:5" s="1" customFormat="1" ht="23" customHeight="1">
      <c r="B37" s="278"/>
      <c r="C37" s="1">
        <v>31.39</v>
      </c>
      <c r="D37" s="1">
        <v>1.617</v>
      </c>
      <c r="E37" s="12">
        <f t="shared" si="0"/>
        <v>5.15132207709462</v>
      </c>
    </row>
    <row r="38" spans="2:5" s="1" customFormat="1" ht="23" customHeight="1">
      <c r="B38" s="278"/>
      <c r="C38" s="1">
        <v>33.380000000000003</v>
      </c>
      <c r="D38" s="1">
        <v>1.58</v>
      </c>
      <c r="E38" s="12">
        <f t="shared" si="0"/>
        <v>4.7333732774116202</v>
      </c>
    </row>
    <row r="39" spans="2:5" s="1" customFormat="1" ht="23" customHeight="1">
      <c r="B39" s="278"/>
      <c r="C39" s="1">
        <v>36.479999999999997</v>
      </c>
      <c r="D39" s="1">
        <v>2.1520000000000001</v>
      </c>
      <c r="E39" s="12">
        <f t="shared" si="0"/>
        <v>5.8991228070175401</v>
      </c>
    </row>
    <row r="40" spans="2:5" s="1" customFormat="1" ht="23" customHeight="1">
      <c r="B40" s="278"/>
      <c r="C40" s="1">
        <v>33.61</v>
      </c>
      <c r="D40" s="1">
        <v>1.569</v>
      </c>
      <c r="E40" s="12">
        <f t="shared" si="0"/>
        <v>4.6682534959833397</v>
      </c>
    </row>
    <row r="41" spans="2:5" s="1" customFormat="1" ht="23" customHeight="1">
      <c r="B41" s="278"/>
      <c r="C41" s="1">
        <v>35.5</v>
      </c>
      <c r="D41" s="1">
        <v>2.1779999999999999</v>
      </c>
      <c r="E41" s="12">
        <f t="shared" si="0"/>
        <v>6.1352112676056301</v>
      </c>
    </row>
    <row r="42" spans="2:5" s="1" customFormat="1" ht="23" customHeight="1">
      <c r="B42" s="278"/>
      <c r="C42" s="1">
        <v>35.020000000000003</v>
      </c>
      <c r="D42" s="1">
        <v>1.919</v>
      </c>
      <c r="E42" s="12">
        <f t="shared" si="0"/>
        <v>5.4797258709309</v>
      </c>
    </row>
    <row r="43" spans="2:5" s="1" customFormat="1" ht="23" customHeight="1">
      <c r="B43" s="292" t="s">
        <v>35</v>
      </c>
      <c r="C43" s="1">
        <v>32.619999999999997</v>
      </c>
      <c r="D43" s="1">
        <v>1.452</v>
      </c>
      <c r="E43" s="12">
        <f t="shared" si="0"/>
        <v>4.4512568976088298</v>
      </c>
    </row>
    <row r="44" spans="2:5" s="1" customFormat="1" ht="23" customHeight="1">
      <c r="B44" s="278"/>
      <c r="C44" s="1">
        <v>34.799999999999997</v>
      </c>
      <c r="D44" s="1">
        <v>1.494</v>
      </c>
      <c r="E44" s="12">
        <f t="shared" si="0"/>
        <v>4.2931034482758603</v>
      </c>
    </row>
    <row r="45" spans="2:5" s="1" customFormat="1" ht="23" customHeight="1">
      <c r="B45" s="278"/>
      <c r="C45" s="1">
        <v>32.25</v>
      </c>
      <c r="D45" s="1">
        <v>1.3720000000000001</v>
      </c>
      <c r="E45" s="12">
        <f t="shared" si="0"/>
        <v>4.2542635658914696</v>
      </c>
    </row>
    <row r="46" spans="2:5" s="1" customFormat="1" ht="23" customHeight="1">
      <c r="B46" s="278"/>
      <c r="C46" s="1">
        <v>37.14</v>
      </c>
      <c r="D46" s="1">
        <v>1.5880000000000001</v>
      </c>
      <c r="E46" s="12">
        <f t="shared" si="0"/>
        <v>4.2757135164243403</v>
      </c>
    </row>
    <row r="47" spans="2:5" s="1" customFormat="1" ht="23" customHeight="1">
      <c r="B47" s="278"/>
      <c r="C47" s="1">
        <v>33.909999999999997</v>
      </c>
      <c r="D47" s="1">
        <v>1.5289999999999999</v>
      </c>
      <c r="E47" s="12">
        <f t="shared" si="0"/>
        <v>4.5089943969330601</v>
      </c>
    </row>
    <row r="48" spans="2:5" s="1" customFormat="1" ht="23" customHeight="1">
      <c r="B48" s="278"/>
      <c r="C48" s="1">
        <v>33.64</v>
      </c>
      <c r="D48" s="1">
        <v>1.4179999999999999</v>
      </c>
      <c r="E48" s="12">
        <f t="shared" si="0"/>
        <v>4.2152199762187896</v>
      </c>
    </row>
    <row r="49" spans="2:5" s="1" customFormat="1" ht="23" customHeight="1">
      <c r="B49" s="278"/>
      <c r="C49" s="1">
        <v>34.479999999999997</v>
      </c>
      <c r="D49" s="1">
        <v>1.379</v>
      </c>
      <c r="E49" s="12">
        <f t="shared" si="0"/>
        <v>3.99941995359629</v>
      </c>
    </row>
    <row r="50" spans="2:5" s="1" customFormat="1" ht="23" customHeight="1">
      <c r="B50" s="293"/>
      <c r="C50" s="14">
        <v>32.75</v>
      </c>
      <c r="D50" s="14">
        <v>1.413</v>
      </c>
      <c r="E50" s="15">
        <f t="shared" si="0"/>
        <v>4.3145038167938896</v>
      </c>
    </row>
  </sheetData>
  <mergeCells count="6">
    <mergeCell ref="B43:B50"/>
    <mergeCell ref="B3:B10"/>
    <mergeCell ref="B11:B18"/>
    <mergeCell ref="B19:B26"/>
    <mergeCell ref="B27:B34"/>
    <mergeCell ref="B35:B42"/>
  </mergeCells>
  <phoneticPr fontId="16" type="noConversion"/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F228A-2336-4CC1-B3E2-0321E0E6089A}">
  <dimension ref="A3:K59"/>
  <sheetViews>
    <sheetView topLeftCell="A40" zoomScale="80" zoomScaleNormal="80" workbookViewId="0">
      <selection activeCell="O19" sqref="O19"/>
    </sheetView>
  </sheetViews>
  <sheetFormatPr defaultColWidth="9" defaultRowHeight="13.5"/>
  <cols>
    <col min="1" max="1" width="12.3984375" style="171" customWidth="1"/>
    <col min="2" max="2" width="9" style="171"/>
    <col min="3" max="3" width="17.9296875" style="171" customWidth="1"/>
    <col min="4" max="4" width="12.3984375" style="171" customWidth="1"/>
    <col min="5" max="5" width="12.9296875" style="171" customWidth="1"/>
    <col min="6" max="6" width="11.6640625" style="171" customWidth="1"/>
    <col min="7" max="7" width="11" style="171" customWidth="1"/>
    <col min="8" max="9" width="12.19921875" style="171" customWidth="1"/>
    <col min="10" max="11" width="16.265625" style="171" customWidth="1"/>
    <col min="12" max="16384" width="9" style="171"/>
  </cols>
  <sheetData>
    <row r="3" spans="2:11" ht="13.9" thickBot="1">
      <c r="B3" s="328" t="s">
        <v>363</v>
      </c>
      <c r="C3" s="329"/>
      <c r="D3" s="328"/>
      <c r="E3" s="328"/>
      <c r="F3" s="328"/>
      <c r="G3" s="328"/>
      <c r="H3" s="331"/>
      <c r="I3" s="332"/>
      <c r="J3" s="328"/>
    </row>
    <row r="4" spans="2:11" ht="39.4">
      <c r="B4" s="175"/>
      <c r="C4" s="176" t="s">
        <v>364</v>
      </c>
      <c r="D4" s="175" t="s">
        <v>365</v>
      </c>
      <c r="E4" s="177" t="s">
        <v>366</v>
      </c>
      <c r="F4" s="179" t="s">
        <v>367</v>
      </c>
      <c r="G4" s="179" t="s">
        <v>368</v>
      </c>
      <c r="H4" s="179" t="s">
        <v>369</v>
      </c>
      <c r="I4" s="180" t="s">
        <v>500</v>
      </c>
      <c r="J4" s="247" t="s">
        <v>501</v>
      </c>
    </row>
    <row r="5" spans="2:11">
      <c r="B5" s="182">
        <v>1</v>
      </c>
      <c r="C5" s="182" t="s">
        <v>372</v>
      </c>
      <c r="D5" s="182" t="s">
        <v>373</v>
      </c>
      <c r="E5" s="182" t="s">
        <v>374</v>
      </c>
      <c r="F5" s="183">
        <v>1270.63496797161</v>
      </c>
      <c r="G5" s="183">
        <v>1207134.65837292</v>
      </c>
      <c r="H5" s="184">
        <f t="shared" ref="H5:H12" si="0">F5/G5</f>
        <v>1.0526041640493374E-3</v>
      </c>
      <c r="I5" s="184">
        <f>H5/0.0359</f>
        <v>2.9320450252070678E-2</v>
      </c>
      <c r="J5" s="182">
        <v>0.01</v>
      </c>
      <c r="K5" s="171">
        <f t="shared" ref="K5:K12" si="1">H5</f>
        <v>1.0526041640493374E-3</v>
      </c>
    </row>
    <row r="6" spans="2:11">
      <c r="B6" s="182">
        <v>2</v>
      </c>
      <c r="C6" s="182" t="s">
        <v>375</v>
      </c>
      <c r="D6" s="182" t="s">
        <v>373</v>
      </c>
      <c r="E6" s="182" t="s">
        <v>374</v>
      </c>
      <c r="F6" s="183">
        <v>6175.2150003267898</v>
      </c>
      <c r="G6" s="183">
        <v>1064403.7416812</v>
      </c>
      <c r="H6" s="184">
        <f t="shared" si="0"/>
        <v>5.8015720525119415E-3</v>
      </c>
      <c r="I6" s="184">
        <f t="shared" ref="I6:I12" si="2">H6/0.0359</f>
        <v>0.161603678342951</v>
      </c>
      <c r="J6" s="182">
        <v>0.1</v>
      </c>
      <c r="K6" s="171">
        <f t="shared" si="1"/>
        <v>5.8015720525119415E-3</v>
      </c>
    </row>
    <row r="7" spans="2:11">
      <c r="B7" s="182">
        <v>3</v>
      </c>
      <c r="C7" s="182" t="s">
        <v>376</v>
      </c>
      <c r="D7" s="182" t="s">
        <v>373</v>
      </c>
      <c r="E7" s="182" t="s">
        <v>374</v>
      </c>
      <c r="F7" s="183">
        <v>6282.4750439114596</v>
      </c>
      <c r="G7" s="183">
        <v>1065984.4566748701</v>
      </c>
      <c r="H7" s="184">
        <f t="shared" si="0"/>
        <v>5.8935897278543916E-3</v>
      </c>
      <c r="I7" s="184">
        <f t="shared" si="2"/>
        <v>0.16416684478703039</v>
      </c>
      <c r="J7" s="182">
        <v>0.5</v>
      </c>
      <c r="K7" s="171">
        <f t="shared" si="1"/>
        <v>5.8935897278543916E-3</v>
      </c>
    </row>
    <row r="8" spans="2:11">
      <c r="B8" s="182">
        <v>4</v>
      </c>
      <c r="C8" s="182" t="s">
        <v>377</v>
      </c>
      <c r="D8" s="182" t="s">
        <v>373</v>
      </c>
      <c r="E8" s="182" t="s">
        <v>374</v>
      </c>
      <c r="F8" s="183">
        <v>13238.373740450401</v>
      </c>
      <c r="G8" s="183">
        <v>1103737.9064817999</v>
      </c>
      <c r="H8" s="184">
        <f t="shared" si="0"/>
        <v>1.1994128010560172E-2</v>
      </c>
      <c r="I8" s="184">
        <f t="shared" si="2"/>
        <v>0.33409827327465658</v>
      </c>
      <c r="J8" s="182">
        <v>1</v>
      </c>
      <c r="K8" s="171">
        <f t="shared" si="1"/>
        <v>1.1994128010560172E-2</v>
      </c>
    </row>
    <row r="9" spans="2:11">
      <c r="B9" s="182">
        <v>6</v>
      </c>
      <c r="C9" s="182" t="s">
        <v>379</v>
      </c>
      <c r="D9" s="182" t="s">
        <v>373</v>
      </c>
      <c r="E9" s="182" t="s">
        <v>374</v>
      </c>
      <c r="F9" s="183">
        <v>334033.47606190201</v>
      </c>
      <c r="G9" s="183">
        <v>1173728.5922639701</v>
      </c>
      <c r="H9" s="184">
        <f t="shared" si="0"/>
        <v>0.28459175167369383</v>
      </c>
      <c r="I9" s="184">
        <f t="shared" si="2"/>
        <v>7.9273468432783796</v>
      </c>
      <c r="J9" s="182">
        <v>10</v>
      </c>
      <c r="K9" s="171">
        <f t="shared" si="1"/>
        <v>0.28459175167369383</v>
      </c>
    </row>
    <row r="10" spans="2:11">
      <c r="B10" s="182">
        <v>7</v>
      </c>
      <c r="C10" s="182" t="s">
        <v>380</v>
      </c>
      <c r="D10" s="182" t="s">
        <v>373</v>
      </c>
      <c r="E10" s="182" t="s">
        <v>374</v>
      </c>
      <c r="F10" s="183">
        <v>989254.95461353206</v>
      </c>
      <c r="G10" s="183">
        <v>1341984.8308321701</v>
      </c>
      <c r="H10" s="184">
        <f t="shared" si="0"/>
        <v>0.73715807502838249</v>
      </c>
      <c r="I10" s="184">
        <f t="shared" si="2"/>
        <v>20.533651114996726</v>
      </c>
      <c r="J10" s="182">
        <v>25</v>
      </c>
      <c r="K10" s="171">
        <f t="shared" si="1"/>
        <v>0.73715807502838249</v>
      </c>
    </row>
    <row r="11" spans="2:11">
      <c r="B11" s="182">
        <v>8</v>
      </c>
      <c r="C11" s="182" t="s">
        <v>381</v>
      </c>
      <c r="D11" s="182" t="s">
        <v>373</v>
      </c>
      <c r="E11" s="182" t="s">
        <v>374</v>
      </c>
      <c r="F11" s="183">
        <v>2787061.3669476402</v>
      </c>
      <c r="G11" s="183">
        <v>1616447.9513693899</v>
      </c>
      <c r="H11" s="184">
        <f t="shared" si="0"/>
        <v>1.7241887464341512</v>
      </c>
      <c r="I11" s="184">
        <f t="shared" si="2"/>
        <v>48.027541683402539</v>
      </c>
      <c r="J11" s="182">
        <v>50</v>
      </c>
      <c r="K11" s="171">
        <f t="shared" si="1"/>
        <v>1.7241887464341512</v>
      </c>
    </row>
    <row r="12" spans="2:11" ht="13.9" thickBot="1">
      <c r="B12" s="186">
        <v>9</v>
      </c>
      <c r="C12" s="186" t="s">
        <v>382</v>
      </c>
      <c r="D12" s="186" t="s">
        <v>373</v>
      </c>
      <c r="E12" s="186" t="s">
        <v>374</v>
      </c>
      <c r="F12" s="187">
        <v>6419200.0816647299</v>
      </c>
      <c r="G12" s="187">
        <v>1746327.32126507</v>
      </c>
      <c r="H12" s="188">
        <f t="shared" si="0"/>
        <v>3.6758286968874478</v>
      </c>
      <c r="I12" s="188">
        <f t="shared" si="2"/>
        <v>102.3907715010431</v>
      </c>
      <c r="J12" s="186">
        <v>100</v>
      </c>
      <c r="K12" s="171">
        <f t="shared" si="1"/>
        <v>3.6758286968874478</v>
      </c>
    </row>
    <row r="17" spans="1:11" ht="13.9" thickBot="1">
      <c r="A17" s="328" t="s">
        <v>502</v>
      </c>
      <c r="B17" s="328"/>
      <c r="C17" s="328"/>
      <c r="D17" s="328"/>
      <c r="E17" s="328"/>
      <c r="F17" s="328"/>
      <c r="G17" s="328"/>
      <c r="H17" s="328"/>
      <c r="I17" s="328"/>
      <c r="J17" s="328"/>
      <c r="K17" s="328"/>
    </row>
    <row r="18" spans="1:11" ht="39.4">
      <c r="A18" s="175" t="s">
        <v>503</v>
      </c>
      <c r="B18" s="175" t="s">
        <v>385</v>
      </c>
      <c r="C18" s="176" t="s">
        <v>364</v>
      </c>
      <c r="D18" s="175" t="s">
        <v>365</v>
      </c>
      <c r="E18" s="177" t="s">
        <v>366</v>
      </c>
      <c r="F18" s="179" t="s">
        <v>367</v>
      </c>
      <c r="G18" s="179" t="s">
        <v>368</v>
      </c>
      <c r="H18" s="179" t="s">
        <v>369</v>
      </c>
      <c r="I18" s="180" t="s">
        <v>386</v>
      </c>
      <c r="J18" s="247" t="s">
        <v>504</v>
      </c>
      <c r="K18" s="247" t="s">
        <v>505</v>
      </c>
    </row>
    <row r="19" spans="1:11">
      <c r="B19" s="182">
        <v>1</v>
      </c>
      <c r="C19" s="248" t="s">
        <v>388</v>
      </c>
      <c r="D19" s="182" t="s">
        <v>373</v>
      </c>
      <c r="E19" s="182" t="s">
        <v>374</v>
      </c>
      <c r="F19" s="183">
        <v>1796.7415698607099</v>
      </c>
      <c r="G19" s="183">
        <v>1279986.0110111299</v>
      </c>
      <c r="H19" s="249">
        <f>F19/G19</f>
        <v>1.4037196925623951E-3</v>
      </c>
      <c r="I19" s="249">
        <f>H19/0.0359</f>
        <v>3.9100827090874514E-2</v>
      </c>
      <c r="J19" s="249" t="s">
        <v>389</v>
      </c>
      <c r="K19" s="250"/>
    </row>
    <row r="20" spans="1:11">
      <c r="A20" s="337" t="s">
        <v>506</v>
      </c>
      <c r="B20" s="182">
        <v>2</v>
      </c>
      <c r="C20" s="248" t="s">
        <v>507</v>
      </c>
      <c r="D20" s="182" t="s">
        <v>373</v>
      </c>
      <c r="E20" s="182" t="s">
        <v>374</v>
      </c>
      <c r="F20" s="183">
        <v>1390781.69551674</v>
      </c>
      <c r="G20" s="183">
        <v>141879.19190071899</v>
      </c>
      <c r="H20" s="249">
        <f t="shared" ref="H20:H59" si="3">F20/G20</f>
        <v>9.8025769451093989</v>
      </c>
      <c r="I20" s="249">
        <f t="shared" ref="I20:I59" si="4">H20/0.0359</f>
        <v>273.05228259357654</v>
      </c>
      <c r="J20" s="249">
        <f>I20*5</f>
        <v>1365.2614129678827</v>
      </c>
      <c r="K20" s="338">
        <f>AVERAGE(J20:J24)</f>
        <v>1206.5284119734192</v>
      </c>
    </row>
    <row r="21" spans="1:11">
      <c r="A21" s="337"/>
      <c r="B21" s="182">
        <v>3</v>
      </c>
      <c r="C21" s="248" t="s">
        <v>508</v>
      </c>
      <c r="D21" s="182" t="s">
        <v>373</v>
      </c>
      <c r="E21" s="182" t="s">
        <v>374</v>
      </c>
      <c r="F21" s="183">
        <v>1131030.0380792001</v>
      </c>
      <c r="G21" s="183">
        <v>158718.031673827</v>
      </c>
      <c r="H21" s="249">
        <f t="shared" si="3"/>
        <v>7.1260336721130706</v>
      </c>
      <c r="I21" s="249">
        <f t="shared" si="4"/>
        <v>198.49675966888776</v>
      </c>
      <c r="J21" s="249">
        <f>I21*5</f>
        <v>992.48379834443881</v>
      </c>
      <c r="K21" s="338"/>
    </row>
    <row r="22" spans="1:11">
      <c r="A22" s="337"/>
      <c r="B22" s="182">
        <v>4</v>
      </c>
      <c r="C22" s="248" t="s">
        <v>509</v>
      </c>
      <c r="D22" s="182" t="s">
        <v>373</v>
      </c>
      <c r="E22" s="182" t="s">
        <v>374</v>
      </c>
      <c r="F22" s="183">
        <v>838927.01658532897</v>
      </c>
      <c r="G22" s="183">
        <v>154464.92490086899</v>
      </c>
      <c r="H22" s="249">
        <f t="shared" si="3"/>
        <v>5.4311813320967683</v>
      </c>
      <c r="I22" s="249">
        <f t="shared" si="4"/>
        <v>151.28638808068993</v>
      </c>
      <c r="J22" s="249">
        <f>I22*5</f>
        <v>756.43194040344963</v>
      </c>
      <c r="K22" s="338"/>
    </row>
    <row r="23" spans="1:11">
      <c r="A23" s="337"/>
      <c r="B23" s="182">
        <v>5</v>
      </c>
      <c r="C23" s="248" t="s">
        <v>510</v>
      </c>
      <c r="D23" s="182" t="s">
        <v>373</v>
      </c>
      <c r="E23" s="182" t="s">
        <v>374</v>
      </c>
      <c r="F23" s="183">
        <v>1393109.38720042</v>
      </c>
      <c r="G23" s="183">
        <v>141390.59006501801</v>
      </c>
      <c r="H23" s="249">
        <f t="shared" si="3"/>
        <v>9.8529144447293362</v>
      </c>
      <c r="I23" s="249">
        <f t="shared" si="4"/>
        <v>274.45444135736312</v>
      </c>
      <c r="J23" s="249">
        <f>I23*5</f>
        <v>1372.2722067868156</v>
      </c>
      <c r="K23" s="338"/>
    </row>
    <row r="24" spans="1:11">
      <c r="A24" s="337"/>
      <c r="B24" s="182">
        <v>6</v>
      </c>
      <c r="C24" s="248" t="s">
        <v>511</v>
      </c>
      <c r="D24" s="182" t="s">
        <v>373</v>
      </c>
      <c r="E24" s="182" t="s">
        <v>374</v>
      </c>
      <c r="F24" s="183">
        <v>1552073.27770145</v>
      </c>
      <c r="G24" s="183">
        <v>139805.46828035999</v>
      </c>
      <c r="H24" s="249">
        <f t="shared" si="3"/>
        <v>11.101663595797181</v>
      </c>
      <c r="I24" s="249">
        <f t="shared" si="4"/>
        <v>309.23854027290196</v>
      </c>
      <c r="J24" s="249">
        <f>I24*5</f>
        <v>1546.1927013645097</v>
      </c>
      <c r="K24" s="338"/>
    </row>
    <row r="25" spans="1:11">
      <c r="A25" s="337" t="s">
        <v>512</v>
      </c>
      <c r="B25" s="182">
        <v>7</v>
      </c>
      <c r="C25" s="248" t="s">
        <v>513</v>
      </c>
      <c r="D25" s="182" t="s">
        <v>373</v>
      </c>
      <c r="E25" s="182" t="s">
        <v>374</v>
      </c>
      <c r="F25" s="183">
        <v>231998.67682134101</v>
      </c>
      <c r="G25" s="183">
        <v>807796.066671098</v>
      </c>
      <c r="H25" s="249">
        <f t="shared" si="3"/>
        <v>0.28719956235662325</v>
      </c>
      <c r="I25" s="249">
        <f t="shared" si="4"/>
        <v>7.9999878093766918</v>
      </c>
      <c r="J25" s="249">
        <f>I25*0.005*2</f>
        <v>7.9999878093766921E-2</v>
      </c>
      <c r="K25" s="338">
        <f>AVERAGE(J25:J29)</f>
        <v>8.9936483955263366E-2</v>
      </c>
    </row>
    <row r="26" spans="1:11">
      <c r="A26" s="337"/>
      <c r="B26" s="182">
        <v>8</v>
      </c>
      <c r="C26" s="248" t="s">
        <v>514</v>
      </c>
      <c r="D26" s="182" t="s">
        <v>373</v>
      </c>
      <c r="E26" s="182" t="s">
        <v>374</v>
      </c>
      <c r="F26" s="183">
        <v>333458.83885026601</v>
      </c>
      <c r="G26" s="183">
        <v>919859.21763040498</v>
      </c>
      <c r="H26" s="249">
        <f t="shared" si="3"/>
        <v>0.36251073257630623</v>
      </c>
      <c r="I26" s="249">
        <f t="shared" si="4"/>
        <v>10.097791993768976</v>
      </c>
      <c r="J26" s="249">
        <f t="shared" ref="J26:J59" si="5">I26*0.005*2</f>
        <v>0.10097791993768976</v>
      </c>
      <c r="K26" s="338"/>
    </row>
    <row r="27" spans="1:11">
      <c r="A27" s="337"/>
      <c r="B27" s="182">
        <v>9</v>
      </c>
      <c r="C27" s="248" t="s">
        <v>515</v>
      </c>
      <c r="D27" s="182" t="s">
        <v>373</v>
      </c>
      <c r="E27" s="182" t="s">
        <v>374</v>
      </c>
      <c r="F27" s="183">
        <v>116658.651829115</v>
      </c>
      <c r="G27" s="183">
        <v>854240.39992742799</v>
      </c>
      <c r="H27" s="249">
        <f t="shared" si="3"/>
        <v>0.13656419415310461</v>
      </c>
      <c r="I27" s="249">
        <f t="shared" si="4"/>
        <v>3.804016550225755</v>
      </c>
      <c r="J27" s="249">
        <f t="shared" si="5"/>
        <v>3.8040165502257549E-2</v>
      </c>
      <c r="K27" s="338"/>
    </row>
    <row r="28" spans="1:11">
      <c r="A28" s="337"/>
      <c r="B28" s="182">
        <v>10</v>
      </c>
      <c r="C28" s="248" t="s">
        <v>516</v>
      </c>
      <c r="D28" s="182" t="s">
        <v>373</v>
      </c>
      <c r="E28" s="182" t="s">
        <v>374</v>
      </c>
      <c r="F28" s="183">
        <v>405389.12853774801</v>
      </c>
      <c r="G28" s="183">
        <v>769770.17605179804</v>
      </c>
      <c r="H28" s="249">
        <f t="shared" si="3"/>
        <v>0.52663657433055611</v>
      </c>
      <c r="I28" s="249">
        <f t="shared" si="4"/>
        <v>14.669542460461173</v>
      </c>
      <c r="J28" s="249">
        <f t="shared" si="5"/>
        <v>0.14669542460461174</v>
      </c>
      <c r="K28" s="338"/>
    </row>
    <row r="29" spans="1:11">
      <c r="A29" s="337"/>
      <c r="B29" s="182">
        <v>11</v>
      </c>
      <c r="C29" s="248" t="s">
        <v>517</v>
      </c>
      <c r="D29" s="182" t="s">
        <v>373</v>
      </c>
      <c r="E29" s="182" t="s">
        <v>374</v>
      </c>
      <c r="F29" s="183">
        <v>238767.58244795</v>
      </c>
      <c r="G29" s="183">
        <v>792066.72499844094</v>
      </c>
      <c r="H29" s="249">
        <f t="shared" si="3"/>
        <v>0.3014488235803871</v>
      </c>
      <c r="I29" s="249">
        <f t="shared" si="4"/>
        <v>8.3969031637990827</v>
      </c>
      <c r="J29" s="249">
        <f t="shared" si="5"/>
        <v>8.3969031637990826E-2</v>
      </c>
      <c r="K29" s="338"/>
    </row>
    <row r="30" spans="1:11">
      <c r="A30" s="337" t="s">
        <v>518</v>
      </c>
      <c r="B30" s="182">
        <v>12</v>
      </c>
      <c r="C30" s="248" t="s">
        <v>519</v>
      </c>
      <c r="D30" s="182" t="s">
        <v>373</v>
      </c>
      <c r="E30" s="182" t="s">
        <v>374</v>
      </c>
      <c r="F30" s="183">
        <v>1000491.8060897799</v>
      </c>
      <c r="G30" s="183">
        <v>339020.457655387</v>
      </c>
      <c r="H30" s="249">
        <f t="shared" si="3"/>
        <v>2.9511251710561255</v>
      </c>
      <c r="I30" s="249">
        <f t="shared" si="4"/>
        <v>82.204043762009064</v>
      </c>
      <c r="J30" s="249">
        <f t="shared" si="5"/>
        <v>0.82204043762009071</v>
      </c>
      <c r="K30" s="338">
        <f>AVERAGE(J30:J34)</f>
        <v>1.0204341471382863</v>
      </c>
    </row>
    <row r="31" spans="1:11">
      <c r="A31" s="337"/>
      <c r="B31" s="182">
        <v>13</v>
      </c>
      <c r="C31" s="248" t="s">
        <v>520</v>
      </c>
      <c r="D31" s="182" t="s">
        <v>373</v>
      </c>
      <c r="E31" s="182" t="s">
        <v>374</v>
      </c>
      <c r="F31" s="183">
        <v>952473.57558498101</v>
      </c>
      <c r="G31" s="183">
        <v>353023.81238081597</v>
      </c>
      <c r="H31" s="249">
        <f t="shared" si="3"/>
        <v>2.6980434242138971</v>
      </c>
      <c r="I31" s="249">
        <f t="shared" si="4"/>
        <v>75.154412930749217</v>
      </c>
      <c r="J31" s="249">
        <f t="shared" si="5"/>
        <v>0.75154412930749215</v>
      </c>
      <c r="K31" s="338"/>
    </row>
    <row r="32" spans="1:11">
      <c r="A32" s="337"/>
      <c r="B32" s="182">
        <v>14</v>
      </c>
      <c r="C32" s="248" t="s">
        <v>521</v>
      </c>
      <c r="D32" s="182" t="s">
        <v>373</v>
      </c>
      <c r="E32" s="182" t="s">
        <v>374</v>
      </c>
      <c r="F32" s="183">
        <v>716098.02662256197</v>
      </c>
      <c r="G32" s="183">
        <v>314003.56818002398</v>
      </c>
      <c r="H32" s="249">
        <f t="shared" si="3"/>
        <v>2.280541048539964</v>
      </c>
      <c r="I32" s="249">
        <f t="shared" si="4"/>
        <v>63.524820293592306</v>
      </c>
      <c r="J32" s="249">
        <f t="shared" si="5"/>
        <v>0.6352482029359231</v>
      </c>
      <c r="K32" s="338"/>
    </row>
    <row r="33" spans="1:11">
      <c r="A33" s="337"/>
      <c r="B33" s="182">
        <v>15</v>
      </c>
      <c r="C33" s="248" t="s">
        <v>522</v>
      </c>
      <c r="D33" s="182" t="s">
        <v>373</v>
      </c>
      <c r="E33" s="182" t="s">
        <v>374</v>
      </c>
      <c r="F33" s="183">
        <v>1397108.64406295</v>
      </c>
      <c r="G33" s="183">
        <v>280720.504561671</v>
      </c>
      <c r="H33" s="249">
        <f t="shared" si="3"/>
        <v>4.9768671021892583</v>
      </c>
      <c r="I33" s="249">
        <f t="shared" si="4"/>
        <v>138.6313956041576</v>
      </c>
      <c r="J33" s="249">
        <f t="shared" si="5"/>
        <v>1.386313956041576</v>
      </c>
      <c r="K33" s="338"/>
    </row>
    <row r="34" spans="1:11">
      <c r="A34" s="337"/>
      <c r="B34" s="182">
        <v>16</v>
      </c>
      <c r="C34" s="248" t="s">
        <v>523</v>
      </c>
      <c r="D34" s="182" t="s">
        <v>373</v>
      </c>
      <c r="E34" s="182" t="s">
        <v>374</v>
      </c>
      <c r="F34" s="183">
        <v>1379027.5609890099</v>
      </c>
      <c r="G34" s="183">
        <v>254893.24478928899</v>
      </c>
      <c r="H34" s="249">
        <f t="shared" si="3"/>
        <v>5.4102161951329943</v>
      </c>
      <c r="I34" s="249">
        <f t="shared" si="4"/>
        <v>150.70240097863493</v>
      </c>
      <c r="J34" s="249">
        <f t="shared" si="5"/>
        <v>1.5070240097863492</v>
      </c>
      <c r="K34" s="338"/>
    </row>
    <row r="35" spans="1:11">
      <c r="A35" s="337" t="s">
        <v>524</v>
      </c>
      <c r="B35" s="182">
        <v>17</v>
      </c>
      <c r="C35" s="248" t="s">
        <v>525</v>
      </c>
      <c r="D35" s="182" t="s">
        <v>373</v>
      </c>
      <c r="E35" s="182" t="s">
        <v>374</v>
      </c>
      <c r="F35" s="183">
        <v>593440.52820402803</v>
      </c>
      <c r="G35" s="183">
        <v>384804.55161851703</v>
      </c>
      <c r="H35" s="249">
        <f t="shared" si="3"/>
        <v>1.5421868730709456</v>
      </c>
      <c r="I35" s="249">
        <f t="shared" si="4"/>
        <v>42.957851617575088</v>
      </c>
      <c r="J35" s="249">
        <f t="shared" si="5"/>
        <v>0.42957851617575088</v>
      </c>
      <c r="K35" s="338">
        <f>AVERAGE(J35:J39)</f>
        <v>0.58539714114730856</v>
      </c>
    </row>
    <row r="36" spans="1:11">
      <c r="A36" s="337"/>
      <c r="B36" s="182">
        <v>18</v>
      </c>
      <c r="C36" s="248" t="s">
        <v>526</v>
      </c>
      <c r="D36" s="182" t="s">
        <v>373</v>
      </c>
      <c r="E36" s="182" t="s">
        <v>374</v>
      </c>
      <c r="F36" s="183">
        <v>322603.44004878402</v>
      </c>
      <c r="G36" s="183">
        <v>411974.14347498602</v>
      </c>
      <c r="H36" s="249">
        <f t="shared" si="3"/>
        <v>0.78306720253760698</v>
      </c>
      <c r="I36" s="249">
        <f t="shared" si="4"/>
        <v>21.812456895197965</v>
      </c>
      <c r="J36" s="249">
        <f t="shared" si="5"/>
        <v>0.21812456895197965</v>
      </c>
      <c r="K36" s="338"/>
    </row>
    <row r="37" spans="1:11">
      <c r="A37" s="337"/>
      <c r="B37" s="182">
        <v>19</v>
      </c>
      <c r="C37" s="248" t="s">
        <v>527</v>
      </c>
      <c r="D37" s="182" t="s">
        <v>373</v>
      </c>
      <c r="E37" s="182" t="s">
        <v>374</v>
      </c>
      <c r="F37" s="183">
        <v>974567.19982805406</v>
      </c>
      <c r="G37" s="183">
        <v>352801.18821623601</v>
      </c>
      <c r="H37" s="249">
        <f t="shared" si="3"/>
        <v>2.7623693807707084</v>
      </c>
      <c r="I37" s="249">
        <f t="shared" si="4"/>
        <v>76.946222305590766</v>
      </c>
      <c r="J37" s="249">
        <f t="shared" si="5"/>
        <v>0.76946222305590772</v>
      </c>
      <c r="K37" s="338"/>
    </row>
    <row r="38" spans="1:11">
      <c r="A38" s="337"/>
      <c r="B38" s="182">
        <v>20</v>
      </c>
      <c r="C38" s="248" t="s">
        <v>528</v>
      </c>
      <c r="D38" s="182" t="s">
        <v>373</v>
      </c>
      <c r="E38" s="182" t="s">
        <v>374</v>
      </c>
      <c r="F38" s="183">
        <v>1197599.51798314</v>
      </c>
      <c r="G38" s="183">
        <v>334868.91008503299</v>
      </c>
      <c r="H38" s="249">
        <f t="shared" si="3"/>
        <v>3.5763233967555679</v>
      </c>
      <c r="I38" s="249">
        <f t="shared" si="4"/>
        <v>99.61903612132501</v>
      </c>
      <c r="J38" s="249">
        <f t="shared" si="5"/>
        <v>0.99619036121325011</v>
      </c>
      <c r="K38" s="338"/>
    </row>
    <row r="39" spans="1:11">
      <c r="A39" s="337"/>
      <c r="B39" s="182">
        <v>21</v>
      </c>
      <c r="C39" s="248" t="s">
        <v>529</v>
      </c>
      <c r="D39" s="182" t="s">
        <v>373</v>
      </c>
      <c r="E39" s="182" t="s">
        <v>374</v>
      </c>
      <c r="F39" s="183">
        <v>660453.77532845899</v>
      </c>
      <c r="G39" s="183">
        <v>358176.89375421603</v>
      </c>
      <c r="H39" s="249">
        <f t="shared" si="3"/>
        <v>1.8439318304593593</v>
      </c>
      <c r="I39" s="249">
        <f t="shared" si="4"/>
        <v>51.363003633965434</v>
      </c>
      <c r="J39" s="249">
        <f t="shared" si="5"/>
        <v>0.51363003633965432</v>
      </c>
      <c r="K39" s="338"/>
    </row>
    <row r="40" spans="1:11">
      <c r="A40" s="337" t="s">
        <v>530</v>
      </c>
      <c r="B40" s="182">
        <v>22</v>
      </c>
      <c r="C40" s="248" t="s">
        <v>531</v>
      </c>
      <c r="D40" s="182" t="s">
        <v>373</v>
      </c>
      <c r="E40" s="182" t="s">
        <v>374</v>
      </c>
      <c r="F40" s="183">
        <v>659891.48554422206</v>
      </c>
      <c r="G40" s="183">
        <v>324581.164210724</v>
      </c>
      <c r="H40" s="249">
        <f t="shared" si="3"/>
        <v>2.033055390471791</v>
      </c>
      <c r="I40" s="249">
        <f t="shared" si="4"/>
        <v>56.631069372473284</v>
      </c>
      <c r="J40" s="249">
        <f t="shared" si="5"/>
        <v>0.56631069372473286</v>
      </c>
      <c r="K40" s="338">
        <f>AVERAGE(J40:J44)</f>
        <v>0.58180342976515931</v>
      </c>
    </row>
    <row r="41" spans="1:11">
      <c r="A41" s="337"/>
      <c r="B41" s="182">
        <v>23</v>
      </c>
      <c r="C41" s="248" t="s">
        <v>532</v>
      </c>
      <c r="D41" s="182" t="s">
        <v>373</v>
      </c>
      <c r="E41" s="182" t="s">
        <v>374</v>
      </c>
      <c r="F41" s="183">
        <v>287824.03024004301</v>
      </c>
      <c r="G41" s="183">
        <v>409722.75528583198</v>
      </c>
      <c r="H41" s="249">
        <f t="shared" si="3"/>
        <v>0.70248485476294908</v>
      </c>
      <c r="I41" s="249">
        <f t="shared" si="4"/>
        <v>19.567823252449834</v>
      </c>
      <c r="J41" s="249">
        <f t="shared" si="5"/>
        <v>0.19567823252449834</v>
      </c>
      <c r="K41" s="338"/>
    </row>
    <row r="42" spans="1:11">
      <c r="A42" s="337"/>
      <c r="B42" s="182">
        <v>24</v>
      </c>
      <c r="C42" s="248" t="s">
        <v>533</v>
      </c>
      <c r="D42" s="182" t="s">
        <v>373</v>
      </c>
      <c r="E42" s="182" t="s">
        <v>374</v>
      </c>
      <c r="F42" s="183">
        <v>1144586.6824699701</v>
      </c>
      <c r="G42" s="183">
        <v>325452.14285204402</v>
      </c>
      <c r="H42" s="249">
        <f t="shared" si="3"/>
        <v>3.5169124174128368</v>
      </c>
      <c r="I42" s="249">
        <f t="shared" si="4"/>
        <v>97.964134189772608</v>
      </c>
      <c r="J42" s="249">
        <f t="shared" si="5"/>
        <v>0.97964134189772611</v>
      </c>
      <c r="K42" s="338"/>
    </row>
    <row r="43" spans="1:11">
      <c r="A43" s="337"/>
      <c r="B43" s="182">
        <v>25</v>
      </c>
      <c r="C43" s="248" t="s">
        <v>534</v>
      </c>
      <c r="D43" s="182" t="s">
        <v>373</v>
      </c>
      <c r="E43" s="182" t="s">
        <v>374</v>
      </c>
      <c r="F43" s="183">
        <v>683747.55300505203</v>
      </c>
      <c r="G43" s="183">
        <v>400820.76494089002</v>
      </c>
      <c r="H43" s="249">
        <f t="shared" si="3"/>
        <v>1.7058685896821886</v>
      </c>
      <c r="I43" s="249">
        <f t="shared" si="4"/>
        <v>47.517230910367367</v>
      </c>
      <c r="J43" s="249">
        <f t="shared" si="5"/>
        <v>0.4751723091036737</v>
      </c>
      <c r="K43" s="338"/>
    </row>
    <row r="44" spans="1:11">
      <c r="A44" s="337"/>
      <c r="B44" s="182">
        <v>26</v>
      </c>
      <c r="C44" s="248" t="s">
        <v>535</v>
      </c>
      <c r="D44" s="182" t="s">
        <v>373</v>
      </c>
      <c r="E44" s="182" t="s">
        <v>374</v>
      </c>
      <c r="F44" s="183">
        <v>814488.71209454106</v>
      </c>
      <c r="G44" s="183">
        <v>327755.42135959002</v>
      </c>
      <c r="H44" s="249">
        <f t="shared" si="3"/>
        <v>2.4850503119548457</v>
      </c>
      <c r="I44" s="249">
        <f t="shared" si="4"/>
        <v>69.221457157516596</v>
      </c>
      <c r="J44" s="249">
        <f t="shared" si="5"/>
        <v>0.69221457157516597</v>
      </c>
      <c r="K44" s="338"/>
    </row>
    <row r="45" spans="1:11">
      <c r="A45" s="337" t="s">
        <v>536</v>
      </c>
      <c r="B45" s="182">
        <v>27</v>
      </c>
      <c r="C45" s="248" t="s">
        <v>537</v>
      </c>
      <c r="D45" s="182" t="s">
        <v>373</v>
      </c>
      <c r="E45" s="182" t="s">
        <v>374</v>
      </c>
      <c r="F45" s="183">
        <v>1819337.55074269</v>
      </c>
      <c r="G45" s="183">
        <v>363310.75744339102</v>
      </c>
      <c r="H45" s="249">
        <f t="shared" si="3"/>
        <v>5.0076622105696078</v>
      </c>
      <c r="I45" s="249">
        <f t="shared" si="4"/>
        <v>139.48919806600577</v>
      </c>
      <c r="J45" s="249">
        <f t="shared" si="5"/>
        <v>1.3948919806600577</v>
      </c>
      <c r="K45" s="338">
        <f>AVERAGE(J45:J49)</f>
        <v>1.5551367288602127</v>
      </c>
    </row>
    <row r="46" spans="1:11">
      <c r="A46" s="337"/>
      <c r="B46" s="182">
        <v>28</v>
      </c>
      <c r="C46" s="248" t="s">
        <v>538</v>
      </c>
      <c r="D46" s="182" t="s">
        <v>373</v>
      </c>
      <c r="E46" s="182" t="s">
        <v>374</v>
      </c>
      <c r="F46" s="183">
        <v>1265834.90209198</v>
      </c>
      <c r="G46" s="183">
        <v>394263.78527626302</v>
      </c>
      <c r="H46" s="249">
        <f t="shared" si="3"/>
        <v>3.2106294043846857</v>
      </c>
      <c r="I46" s="249">
        <f t="shared" si="4"/>
        <v>89.43257393829208</v>
      </c>
      <c r="J46" s="249">
        <f t="shared" si="5"/>
        <v>0.89432573938292081</v>
      </c>
      <c r="K46" s="338"/>
    </row>
    <row r="47" spans="1:11">
      <c r="A47" s="337"/>
      <c r="B47" s="182">
        <v>29</v>
      </c>
      <c r="C47" s="248" t="s">
        <v>539</v>
      </c>
      <c r="D47" s="182" t="s">
        <v>373</v>
      </c>
      <c r="E47" s="182" t="s">
        <v>374</v>
      </c>
      <c r="F47" s="183">
        <v>1540011.3377129501</v>
      </c>
      <c r="G47" s="183">
        <v>408855.40214263502</v>
      </c>
      <c r="H47" s="249">
        <f t="shared" si="3"/>
        <v>3.7666405522402644</v>
      </c>
      <c r="I47" s="249">
        <f t="shared" si="4"/>
        <v>104.92034964457561</v>
      </c>
      <c r="J47" s="249">
        <f t="shared" si="5"/>
        <v>1.0492034964457562</v>
      </c>
      <c r="K47" s="338"/>
    </row>
    <row r="48" spans="1:11">
      <c r="A48" s="337"/>
      <c r="B48" s="182">
        <v>30</v>
      </c>
      <c r="C48" s="248" t="s">
        <v>540</v>
      </c>
      <c r="D48" s="182" t="s">
        <v>373</v>
      </c>
      <c r="E48" s="182" t="s">
        <v>374</v>
      </c>
      <c r="F48" s="183">
        <v>2860699.5459350902</v>
      </c>
      <c r="G48" s="183">
        <v>310639.41872197401</v>
      </c>
      <c r="H48" s="249">
        <f t="shared" si="3"/>
        <v>9.2090680497166737</v>
      </c>
      <c r="I48" s="249">
        <f t="shared" si="4"/>
        <v>256.52000138486557</v>
      </c>
      <c r="J48" s="249">
        <f t="shared" si="5"/>
        <v>2.5652000138486559</v>
      </c>
      <c r="K48" s="338"/>
    </row>
    <row r="49" spans="1:11">
      <c r="A49" s="337"/>
      <c r="B49" s="182">
        <v>31</v>
      </c>
      <c r="C49" s="248" t="s">
        <v>541</v>
      </c>
      <c r="D49" s="182" t="s">
        <v>373</v>
      </c>
      <c r="E49" s="182" t="s">
        <v>374</v>
      </c>
      <c r="F49" s="183">
        <v>2027541.4290207999</v>
      </c>
      <c r="G49" s="183">
        <v>301685.86640185898</v>
      </c>
      <c r="H49" s="249">
        <f t="shared" si="3"/>
        <v>6.7207040661295832</v>
      </c>
      <c r="I49" s="249">
        <f t="shared" si="4"/>
        <v>187.2062413963672</v>
      </c>
      <c r="J49" s="249">
        <f t="shared" si="5"/>
        <v>1.8720624139636721</v>
      </c>
      <c r="K49" s="338"/>
    </row>
    <row r="50" spans="1:11">
      <c r="A50" s="337" t="s">
        <v>542</v>
      </c>
      <c r="B50" s="182">
        <v>42</v>
      </c>
      <c r="C50" s="248" t="s">
        <v>543</v>
      </c>
      <c r="D50" s="182" t="s">
        <v>373</v>
      </c>
      <c r="E50" s="182" t="s">
        <v>374</v>
      </c>
      <c r="F50" s="183">
        <v>98171.354562095905</v>
      </c>
      <c r="G50" s="183">
        <v>568993.09765116405</v>
      </c>
      <c r="H50" s="249">
        <f t="shared" si="3"/>
        <v>0.1725352292802019</v>
      </c>
      <c r="I50" s="249">
        <f t="shared" si="4"/>
        <v>4.805995244573869</v>
      </c>
      <c r="J50" s="249">
        <f t="shared" si="5"/>
        <v>4.8059952445738692E-2</v>
      </c>
      <c r="K50" s="338">
        <f>AVERAGE(J50:J54)</f>
        <v>4.6914739112943971E-2</v>
      </c>
    </row>
    <row r="51" spans="1:11">
      <c r="A51" s="337"/>
      <c r="B51" s="182">
        <v>43</v>
      </c>
      <c r="C51" s="248" t="s">
        <v>544</v>
      </c>
      <c r="D51" s="182" t="s">
        <v>373</v>
      </c>
      <c r="E51" s="182" t="s">
        <v>374</v>
      </c>
      <c r="F51" s="183">
        <v>114839.81975511499</v>
      </c>
      <c r="G51" s="183">
        <v>662601.95497382199</v>
      </c>
      <c r="H51" s="249">
        <f t="shared" si="3"/>
        <v>0.17331645174462559</v>
      </c>
      <c r="I51" s="249">
        <f t="shared" si="4"/>
        <v>4.8277563160062842</v>
      </c>
      <c r="J51" s="249">
        <f t="shared" si="5"/>
        <v>4.827756316006284E-2</v>
      </c>
      <c r="K51" s="338"/>
    </row>
    <row r="52" spans="1:11">
      <c r="A52" s="337"/>
      <c r="B52" s="182">
        <v>44</v>
      </c>
      <c r="C52" s="248" t="s">
        <v>545</v>
      </c>
      <c r="D52" s="182" t="s">
        <v>373</v>
      </c>
      <c r="E52" s="182" t="s">
        <v>374</v>
      </c>
      <c r="F52" s="183">
        <v>105695.55752229699</v>
      </c>
      <c r="G52" s="183">
        <v>641729.32755137305</v>
      </c>
      <c r="H52" s="249">
        <f t="shared" si="3"/>
        <v>0.16470426546593453</v>
      </c>
      <c r="I52" s="249">
        <f t="shared" si="4"/>
        <v>4.5878625477976192</v>
      </c>
      <c r="J52" s="249">
        <f t="shared" si="5"/>
        <v>4.5878625477976193E-2</v>
      </c>
      <c r="K52" s="338"/>
    </row>
    <row r="53" spans="1:11">
      <c r="A53" s="337"/>
      <c r="B53" s="182">
        <v>45</v>
      </c>
      <c r="C53" s="248" t="s">
        <v>546</v>
      </c>
      <c r="D53" s="182" t="s">
        <v>373</v>
      </c>
      <c r="E53" s="182" t="s">
        <v>374</v>
      </c>
      <c r="F53" s="183">
        <v>152558.988461865</v>
      </c>
      <c r="G53" s="183">
        <v>643654.80256653298</v>
      </c>
      <c r="H53" s="249">
        <f t="shared" si="3"/>
        <v>0.23701988682993685</v>
      </c>
      <c r="I53" s="249">
        <f t="shared" si="4"/>
        <v>6.6022252598868203</v>
      </c>
      <c r="J53" s="249">
        <f t="shared" si="5"/>
        <v>6.6022252598868209E-2</v>
      </c>
      <c r="K53" s="338"/>
    </row>
    <row r="54" spans="1:11">
      <c r="A54" s="337"/>
      <c r="B54" s="182">
        <v>46</v>
      </c>
      <c r="C54" s="248" t="s">
        <v>547</v>
      </c>
      <c r="D54" s="182" t="s">
        <v>373</v>
      </c>
      <c r="E54" s="182" t="s">
        <v>374</v>
      </c>
      <c r="F54" s="183">
        <v>61292.435307881497</v>
      </c>
      <c r="G54" s="183">
        <v>648297.17287924804</v>
      </c>
      <c r="H54" s="249">
        <f t="shared" si="3"/>
        <v>9.4543733756645335E-2</v>
      </c>
      <c r="I54" s="249">
        <f t="shared" si="4"/>
        <v>2.6335301882073909</v>
      </c>
      <c r="J54" s="249">
        <f t="shared" si="5"/>
        <v>2.6335301882073909E-2</v>
      </c>
      <c r="K54" s="338"/>
    </row>
    <row r="55" spans="1:11">
      <c r="A55" s="337" t="s">
        <v>548</v>
      </c>
      <c r="B55" s="182">
        <v>47</v>
      </c>
      <c r="C55" s="248" t="s">
        <v>549</v>
      </c>
      <c r="D55" s="182" t="s">
        <v>373</v>
      </c>
      <c r="E55" s="182" t="s">
        <v>374</v>
      </c>
      <c r="F55" s="183">
        <v>5278990.9579645405</v>
      </c>
      <c r="G55" s="183">
        <v>498190.14930829901</v>
      </c>
      <c r="H55" s="249">
        <f t="shared" si="3"/>
        <v>10.596337493412982</v>
      </c>
      <c r="I55" s="249">
        <f t="shared" si="4"/>
        <v>295.16260427334208</v>
      </c>
      <c r="J55" s="249">
        <f t="shared" si="5"/>
        <v>2.9516260427334209</v>
      </c>
      <c r="K55" s="338">
        <f>AVERAGE(J55:J59)</f>
        <v>2.1498983567493317</v>
      </c>
    </row>
    <row r="56" spans="1:11">
      <c r="A56" s="337"/>
      <c r="B56" s="182">
        <v>48</v>
      </c>
      <c r="C56" s="248" t="s">
        <v>550</v>
      </c>
      <c r="D56" s="182" t="s">
        <v>373</v>
      </c>
      <c r="E56" s="182" t="s">
        <v>374</v>
      </c>
      <c r="F56" s="183">
        <v>4551451.9500505598</v>
      </c>
      <c r="G56" s="183">
        <v>630966.50239445397</v>
      </c>
      <c r="H56" s="249">
        <f t="shared" si="3"/>
        <v>7.2134605130038771</v>
      </c>
      <c r="I56" s="249">
        <f t="shared" si="4"/>
        <v>200.93204771598542</v>
      </c>
      <c r="J56" s="249">
        <f t="shared" si="5"/>
        <v>2.0093204771598541</v>
      </c>
      <c r="K56" s="338"/>
    </row>
    <row r="57" spans="1:11">
      <c r="A57" s="337"/>
      <c r="B57" s="182">
        <v>49</v>
      </c>
      <c r="C57" s="248" t="s">
        <v>551</v>
      </c>
      <c r="D57" s="182" t="s">
        <v>373</v>
      </c>
      <c r="E57" s="182" t="s">
        <v>374</v>
      </c>
      <c r="F57" s="183">
        <v>3753864.2334786002</v>
      </c>
      <c r="G57" s="183">
        <v>494689.638161571</v>
      </c>
      <c r="H57" s="249">
        <f t="shared" si="3"/>
        <v>7.5883219374256381</v>
      </c>
      <c r="I57" s="249">
        <f t="shared" si="4"/>
        <v>211.37387012327682</v>
      </c>
      <c r="J57" s="249">
        <f t="shared" si="5"/>
        <v>2.1137387012327684</v>
      </c>
      <c r="K57" s="338"/>
    </row>
    <row r="58" spans="1:11">
      <c r="A58" s="337"/>
      <c r="B58" s="182">
        <v>50</v>
      </c>
      <c r="C58" s="248" t="s">
        <v>552</v>
      </c>
      <c r="D58" s="182" t="s">
        <v>373</v>
      </c>
      <c r="E58" s="182" t="s">
        <v>374</v>
      </c>
      <c r="F58" s="183">
        <v>2451043.1906777099</v>
      </c>
      <c r="G58" s="183">
        <v>506307.72429597698</v>
      </c>
      <c r="H58" s="249">
        <f t="shared" si="3"/>
        <v>4.841014807913302</v>
      </c>
      <c r="I58" s="249">
        <f t="shared" si="4"/>
        <v>134.84720913407526</v>
      </c>
      <c r="J58" s="249">
        <f t="shared" si="5"/>
        <v>1.3484720913407526</v>
      </c>
      <c r="K58" s="338"/>
    </row>
    <row r="59" spans="1:11" ht="13.9" thickBot="1">
      <c r="A59" s="339"/>
      <c r="B59" s="186">
        <v>51</v>
      </c>
      <c r="C59" s="251" t="s">
        <v>553</v>
      </c>
      <c r="D59" s="186" t="s">
        <v>373</v>
      </c>
      <c r="E59" s="186" t="s">
        <v>374</v>
      </c>
      <c r="F59" s="187">
        <v>3789580.6035200702</v>
      </c>
      <c r="G59" s="187">
        <v>453758.26043360098</v>
      </c>
      <c r="H59" s="252">
        <f t="shared" si="3"/>
        <v>8.3515407518947065</v>
      </c>
      <c r="I59" s="252">
        <f t="shared" si="4"/>
        <v>232.63344712798624</v>
      </c>
      <c r="J59" s="252">
        <f t="shared" si="5"/>
        <v>2.3263344712798624</v>
      </c>
      <c r="K59" s="340"/>
    </row>
  </sheetData>
  <mergeCells count="18">
    <mergeCell ref="B3:J3"/>
    <mergeCell ref="A17:K17"/>
    <mergeCell ref="A20:A24"/>
    <mergeCell ref="K20:K24"/>
    <mergeCell ref="A25:A29"/>
    <mergeCell ref="K25:K29"/>
    <mergeCell ref="A30:A34"/>
    <mergeCell ref="K30:K34"/>
    <mergeCell ref="A35:A39"/>
    <mergeCell ref="K35:K39"/>
    <mergeCell ref="A40:A44"/>
    <mergeCell ref="K40:K44"/>
    <mergeCell ref="A50:A54"/>
    <mergeCell ref="K50:K54"/>
    <mergeCell ref="A55:A59"/>
    <mergeCell ref="K55:K59"/>
    <mergeCell ref="A45:A49"/>
    <mergeCell ref="K45:K49"/>
  </mergeCells>
  <phoneticPr fontId="16" type="noConversion"/>
  <pageMargins left="0.7" right="0.7" top="0.75" bottom="0.75" header="0.3" footer="0.3"/>
  <pageSetup paperSize="9" orientation="portrait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926C5-4090-42F4-B29A-3A6DC3EFFC5D}">
  <dimension ref="A1:U21"/>
  <sheetViews>
    <sheetView workbookViewId="0">
      <selection activeCell="W25" sqref="W25"/>
    </sheetView>
  </sheetViews>
  <sheetFormatPr defaultColWidth="9" defaultRowHeight="13.5"/>
  <cols>
    <col min="1" max="1" width="16" style="254" customWidth="1"/>
    <col min="2" max="2" width="12" style="254" customWidth="1"/>
    <col min="3" max="11" width="8.59765625" style="254" hidden="1" customWidth="1"/>
    <col min="12" max="20" width="8.59765625" style="255" customWidth="1"/>
    <col min="21" max="16384" width="9" style="256"/>
  </cols>
  <sheetData>
    <row r="1" spans="1:21" ht="18" customHeight="1">
      <c r="A1" s="253" t="s">
        <v>554</v>
      </c>
    </row>
    <row r="2" spans="1:21" ht="23" customHeight="1">
      <c r="A2" s="347" t="s">
        <v>555</v>
      </c>
      <c r="B2" s="352" t="s">
        <v>556</v>
      </c>
      <c r="C2" s="347" t="s">
        <v>557</v>
      </c>
      <c r="D2" s="347" t="s">
        <v>558</v>
      </c>
      <c r="E2" s="354" t="s">
        <v>559</v>
      </c>
      <c r="F2" s="354" t="s">
        <v>560</v>
      </c>
      <c r="G2" s="347" t="s">
        <v>561</v>
      </c>
      <c r="H2" s="347" t="s">
        <v>562</v>
      </c>
      <c r="I2" s="347" t="s">
        <v>563</v>
      </c>
      <c r="J2" s="347" t="s">
        <v>564</v>
      </c>
      <c r="K2" s="347" t="s">
        <v>565</v>
      </c>
      <c r="L2" s="348" t="s">
        <v>566</v>
      </c>
      <c r="M2" s="350" t="s">
        <v>567</v>
      </c>
      <c r="N2" s="350"/>
      <c r="O2" s="350"/>
      <c r="P2" s="350"/>
      <c r="Q2" s="350"/>
      <c r="R2" s="350"/>
      <c r="S2" s="350"/>
      <c r="T2" s="350"/>
    </row>
    <row r="3" spans="1:21" ht="30" customHeight="1">
      <c r="A3" s="351"/>
      <c r="B3" s="353"/>
      <c r="C3" s="351"/>
      <c r="D3" s="351"/>
      <c r="E3" s="355"/>
      <c r="F3" s="355"/>
      <c r="G3" s="347"/>
      <c r="H3" s="347"/>
      <c r="I3" s="347"/>
      <c r="J3" s="347"/>
      <c r="K3" s="347"/>
      <c r="L3" s="349"/>
      <c r="M3" s="257" t="s">
        <v>557</v>
      </c>
      <c r="N3" s="257" t="s">
        <v>558</v>
      </c>
      <c r="O3" s="257" t="s">
        <v>559</v>
      </c>
      <c r="P3" s="257" t="s">
        <v>560</v>
      </c>
      <c r="Q3" s="257" t="s">
        <v>561</v>
      </c>
      <c r="R3" s="257" t="s">
        <v>562</v>
      </c>
      <c r="S3" s="257" t="s">
        <v>563</v>
      </c>
      <c r="T3" s="257" t="s">
        <v>564</v>
      </c>
    </row>
    <row r="4" spans="1:21" ht="25.05" customHeight="1">
      <c r="A4" s="344" t="s">
        <v>568</v>
      </c>
      <c r="B4" s="258">
        <f>[3]胡巧!B4</f>
        <v>104</v>
      </c>
      <c r="C4" s="258">
        <f>[3]胡巧!C4</f>
        <v>5</v>
      </c>
      <c r="D4" s="258">
        <f>[3]胡巧!D4</f>
        <v>0</v>
      </c>
      <c r="E4" s="258">
        <f>[3]胡巧!E4</f>
        <v>0</v>
      </c>
      <c r="F4" s="258">
        <f>[3]胡巧!F4</f>
        <v>0</v>
      </c>
      <c r="G4" s="258">
        <f>[3]胡巧!G4</f>
        <v>0</v>
      </c>
      <c r="H4" s="258">
        <f>[3]胡巧!H4</f>
        <v>0</v>
      </c>
      <c r="I4" s="258">
        <f>[3]胡巧!I4</f>
        <v>3</v>
      </c>
      <c r="J4" s="258">
        <f>[3]胡巧!J4</f>
        <v>0</v>
      </c>
      <c r="K4" s="258">
        <f>[3]胡巧!K4</f>
        <v>0</v>
      </c>
      <c r="L4" s="259">
        <f>[3]胡巧!L4</f>
        <v>7.6923076923076925</v>
      </c>
      <c r="M4" s="259">
        <f>[3]胡巧!M4</f>
        <v>4.8076923076923084</v>
      </c>
      <c r="N4" s="259">
        <f>[3]胡巧!N4</f>
        <v>0</v>
      </c>
      <c r="O4" s="259">
        <f>[3]胡巧!O4</f>
        <v>0</v>
      </c>
      <c r="P4" s="259">
        <f>[3]胡巧!P4</f>
        <v>0</v>
      </c>
      <c r="Q4" s="259">
        <f>[3]胡巧!Q4</f>
        <v>0</v>
      </c>
      <c r="R4" s="259">
        <f>[3]胡巧!R4</f>
        <v>0</v>
      </c>
      <c r="S4" s="259">
        <f>[3]胡巧!S4</f>
        <v>2.8846153846153846</v>
      </c>
      <c r="T4" s="259">
        <f>[3]胡巧!T4</f>
        <v>0</v>
      </c>
    </row>
    <row r="5" spans="1:21" ht="25.05" customHeight="1">
      <c r="A5" s="345"/>
      <c r="B5" s="260">
        <f>[3]谈重愿!B4</f>
        <v>107</v>
      </c>
      <c r="C5" s="260">
        <f>[3]谈重愿!C4</f>
        <v>1</v>
      </c>
      <c r="D5" s="260">
        <f>[3]谈重愿!D4</f>
        <v>0</v>
      </c>
      <c r="E5" s="260">
        <f>[3]谈重愿!E4</f>
        <v>0</v>
      </c>
      <c r="F5" s="260">
        <f>[3]谈重愿!F4</f>
        <v>0</v>
      </c>
      <c r="G5" s="260">
        <f>[3]谈重愿!G4</f>
        <v>0</v>
      </c>
      <c r="H5" s="260">
        <f>[3]谈重愿!H4</f>
        <v>0</v>
      </c>
      <c r="I5" s="260">
        <f>[3]谈重愿!I4</f>
        <v>0</v>
      </c>
      <c r="J5" s="260">
        <f>[3]谈重愿!J4</f>
        <v>0</v>
      </c>
      <c r="K5" s="260">
        <f>[3]谈重愿!K4</f>
        <v>0</v>
      </c>
      <c r="L5" s="261">
        <f>[3]谈重愿!L4</f>
        <v>0.93457943925233633</v>
      </c>
      <c r="M5" s="261">
        <f>[3]谈重愿!M4</f>
        <v>0.93457943925233633</v>
      </c>
      <c r="N5" s="261">
        <f>[3]谈重愿!N4</f>
        <v>0</v>
      </c>
      <c r="O5" s="261">
        <f>[3]谈重愿!O4</f>
        <v>0</v>
      </c>
      <c r="P5" s="261">
        <f>[3]谈重愿!P4</f>
        <v>0</v>
      </c>
      <c r="Q5" s="261">
        <f>[3]谈重愿!Q4</f>
        <v>0</v>
      </c>
      <c r="R5" s="261">
        <f>[3]谈重愿!R4</f>
        <v>0</v>
      </c>
      <c r="S5" s="261">
        <f>[3]谈重愿!S4</f>
        <v>0</v>
      </c>
      <c r="T5" s="261">
        <f>[3]谈重愿!T4</f>
        <v>0</v>
      </c>
    </row>
    <row r="6" spans="1:21" ht="25.05" customHeight="1">
      <c r="A6" s="346"/>
      <c r="B6" s="262">
        <f>[3]谢芳明!B4</f>
        <v>111</v>
      </c>
      <c r="C6" s="262">
        <f>[3]谢芳明!C4</f>
        <v>2</v>
      </c>
      <c r="D6" s="262">
        <f>[3]谢芳明!D4</f>
        <v>0</v>
      </c>
      <c r="E6" s="262">
        <f>[3]谢芳明!E4</f>
        <v>0</v>
      </c>
      <c r="F6" s="262">
        <f>[3]谢芳明!F4</f>
        <v>1</v>
      </c>
      <c r="G6" s="262">
        <f>[3]谢芳明!G4</f>
        <v>0</v>
      </c>
      <c r="H6" s="262">
        <f>[3]谢芳明!H4</f>
        <v>0</v>
      </c>
      <c r="I6" s="262">
        <f>[3]谢芳明!I4</f>
        <v>0</v>
      </c>
      <c r="J6" s="262">
        <f>[3]谢芳明!J4</f>
        <v>0</v>
      </c>
      <c r="K6" s="262">
        <f>[3]谢芳明!K4</f>
        <v>0</v>
      </c>
      <c r="L6" s="263">
        <f>[3]谢芳明!L4</f>
        <v>2.7027027027027026</v>
      </c>
      <c r="M6" s="263">
        <f>[3]谢芳明!M4</f>
        <v>1.8018018018018018</v>
      </c>
      <c r="N6" s="263">
        <f>[3]谢芳明!N4</f>
        <v>0</v>
      </c>
      <c r="O6" s="263">
        <f>[3]谢芳明!O4</f>
        <v>0</v>
      </c>
      <c r="P6" s="263">
        <f>[3]谢芳明!P4</f>
        <v>0.90090090090090091</v>
      </c>
      <c r="Q6" s="263">
        <f>[3]谢芳明!Q4</f>
        <v>0</v>
      </c>
      <c r="R6" s="263">
        <f>[3]谢芳明!R4</f>
        <v>0</v>
      </c>
      <c r="S6" s="263">
        <f>[3]谢芳明!S4</f>
        <v>0</v>
      </c>
      <c r="T6" s="263">
        <f>[3]谢芳明!T4</f>
        <v>0</v>
      </c>
    </row>
    <row r="7" spans="1:21" ht="25.05" customHeight="1">
      <c r="A7" s="341" t="s">
        <v>569</v>
      </c>
      <c r="B7" s="258">
        <f>[3]胡巧!B5</f>
        <v>109</v>
      </c>
      <c r="C7" s="258">
        <f>[3]胡巧!C5</f>
        <v>8</v>
      </c>
      <c r="D7" s="258">
        <f>[3]胡巧!D5</f>
        <v>0</v>
      </c>
      <c r="E7" s="258">
        <f>[3]胡巧!E5</f>
        <v>0</v>
      </c>
      <c r="F7" s="258">
        <f>[3]胡巧!F5</f>
        <v>0</v>
      </c>
      <c r="G7" s="258">
        <f>[3]胡巧!G5</f>
        <v>1</v>
      </c>
      <c r="H7" s="258">
        <f>[3]胡巧!H5</f>
        <v>0</v>
      </c>
      <c r="I7" s="258">
        <f>[3]胡巧!I5</f>
        <v>6</v>
      </c>
      <c r="J7" s="258">
        <f>[3]胡巧!J5</f>
        <v>0</v>
      </c>
      <c r="K7" s="258">
        <f>[3]胡巧!K5</f>
        <v>0</v>
      </c>
      <c r="L7" s="259">
        <f>[3]胡巧!L5</f>
        <v>13.761467889908257</v>
      </c>
      <c r="M7" s="259">
        <f>[3]胡巧!M5</f>
        <v>7.6923076923076925</v>
      </c>
      <c r="N7" s="259">
        <f>[3]胡巧!N5</f>
        <v>0</v>
      </c>
      <c r="O7" s="259">
        <f>[3]胡巧!O5</f>
        <v>0</v>
      </c>
      <c r="P7" s="259">
        <f>[3]胡巧!P5</f>
        <v>0</v>
      </c>
      <c r="Q7" s="259">
        <f>[3]胡巧!Q5</f>
        <v>0.96153846153846156</v>
      </c>
      <c r="R7" s="259">
        <f>[3]胡巧!R5</f>
        <v>0</v>
      </c>
      <c r="S7" s="259">
        <f>[3]胡巧!S5</f>
        <v>5.7692307692307692</v>
      </c>
      <c r="T7" s="259">
        <f>[3]胡巧!T5</f>
        <v>0</v>
      </c>
    </row>
    <row r="8" spans="1:21" ht="25.05" customHeight="1">
      <c r="A8" s="342"/>
      <c r="B8" s="260">
        <f>[3]谈重愿!B5</f>
        <v>110</v>
      </c>
      <c r="C8" s="260">
        <f>[3]谈重愿!C5</f>
        <v>5</v>
      </c>
      <c r="D8" s="260">
        <f>[3]谈重愿!D5</f>
        <v>0</v>
      </c>
      <c r="E8" s="260">
        <f>[3]谈重愿!E5</f>
        <v>0</v>
      </c>
      <c r="F8" s="260">
        <f>[3]谈重愿!F5</f>
        <v>1</v>
      </c>
      <c r="G8" s="260">
        <f>[3]谈重愿!G5</f>
        <v>4</v>
      </c>
      <c r="H8" s="260">
        <f>[3]谈重愿!H5</f>
        <v>0</v>
      </c>
      <c r="I8" s="260">
        <f>[3]谈重愿!I5</f>
        <v>2</v>
      </c>
      <c r="J8" s="260">
        <f>[3]谈重愿!J5</f>
        <v>0</v>
      </c>
      <c r="K8" s="260">
        <f>[3]谈重愿!K5</f>
        <v>0</v>
      </c>
      <c r="L8" s="261">
        <f>[3]谈重愿!L5</f>
        <v>10.909090909090908</v>
      </c>
      <c r="M8" s="261">
        <f>[3]谈重愿!M5</f>
        <v>4.6728971962616823</v>
      </c>
      <c r="N8" s="261">
        <f>[3]谈重愿!N5</f>
        <v>0</v>
      </c>
      <c r="O8" s="261">
        <f>[3]谈重愿!O5</f>
        <v>0</v>
      </c>
      <c r="P8" s="261">
        <f>[3]谈重愿!P5</f>
        <v>0.93457943925233633</v>
      </c>
      <c r="Q8" s="261">
        <f>[3]谈重愿!Q5</f>
        <v>3.7383177570093453</v>
      </c>
      <c r="R8" s="261">
        <f>[3]谈重愿!R5</f>
        <v>0</v>
      </c>
      <c r="S8" s="261">
        <f>[3]谈重愿!S5</f>
        <v>1.8691588785046727</v>
      </c>
      <c r="T8" s="261">
        <f>[3]谈重愿!T5</f>
        <v>0</v>
      </c>
    </row>
    <row r="9" spans="1:21" ht="25.05" customHeight="1">
      <c r="A9" s="343"/>
      <c r="B9" s="262">
        <f>[3]谢芳明!B5</f>
        <v>107</v>
      </c>
      <c r="C9" s="262">
        <f>[3]谢芳明!C5</f>
        <v>4</v>
      </c>
      <c r="D9" s="262">
        <f>[3]谢芳明!D5</f>
        <v>1</v>
      </c>
      <c r="E9" s="262">
        <f>[3]谢芳明!E5</f>
        <v>0</v>
      </c>
      <c r="F9" s="262">
        <f>[3]谢芳明!F5</f>
        <v>0</v>
      </c>
      <c r="G9" s="262">
        <f>[3]谢芳明!G5</f>
        <v>2</v>
      </c>
      <c r="H9" s="262">
        <f>[3]谢芳明!H5</f>
        <v>0</v>
      </c>
      <c r="I9" s="262">
        <f>[3]谢芳明!I5</f>
        <v>6</v>
      </c>
      <c r="J9" s="262">
        <f>[3]谢芳明!J5</f>
        <v>0</v>
      </c>
      <c r="K9" s="262">
        <f>[3]谢芳明!K5</f>
        <v>0</v>
      </c>
      <c r="L9" s="263">
        <f>[3]谢芳明!L5</f>
        <v>12.149532710280374</v>
      </c>
      <c r="M9" s="263">
        <f>[3]谢芳明!M5</f>
        <v>3.6036036036036037</v>
      </c>
      <c r="N9" s="263">
        <f>[3]谢芳明!N5</f>
        <v>0.90090090090090091</v>
      </c>
      <c r="O9" s="263">
        <f>[3]谢芳明!O5</f>
        <v>0</v>
      </c>
      <c r="P9" s="263">
        <f>[3]谢芳明!P5</f>
        <v>0</v>
      </c>
      <c r="Q9" s="263">
        <f>[3]谢芳明!Q5</f>
        <v>1.8018018018018018</v>
      </c>
      <c r="R9" s="263">
        <f>[3]谢芳明!R5</f>
        <v>0</v>
      </c>
      <c r="S9" s="263">
        <f>[3]谢芳明!S5</f>
        <v>5.4054054054054053</v>
      </c>
      <c r="T9" s="263">
        <f>[3]谢芳明!T5</f>
        <v>0</v>
      </c>
    </row>
    <row r="10" spans="1:21" ht="25.05" customHeight="1">
      <c r="A10" s="341" t="s">
        <v>570</v>
      </c>
      <c r="B10" s="258">
        <f>[3]胡巧!B7</f>
        <v>100</v>
      </c>
      <c r="C10" s="258">
        <f>[3]胡巧!C7</f>
        <v>1</v>
      </c>
      <c r="D10" s="258">
        <f>[3]胡巧!D7</f>
        <v>0</v>
      </c>
      <c r="E10" s="258">
        <f>[3]胡巧!E7</f>
        <v>0</v>
      </c>
      <c r="F10" s="258">
        <f>[3]胡巧!F7</f>
        <v>1</v>
      </c>
      <c r="G10" s="258">
        <f>[3]胡巧!G7</f>
        <v>0</v>
      </c>
      <c r="H10" s="258">
        <f>[3]胡巧!H7</f>
        <v>0</v>
      </c>
      <c r="I10" s="258">
        <f>[3]胡巧!I7</f>
        <v>4</v>
      </c>
      <c r="J10" s="258">
        <f>[3]胡巧!J7</f>
        <v>0</v>
      </c>
      <c r="K10" s="258">
        <f>[3]胡巧!K7</f>
        <v>0</v>
      </c>
      <c r="L10" s="259">
        <f>[3]胡巧!L7</f>
        <v>6</v>
      </c>
      <c r="M10" s="259">
        <f>[3]胡巧!M7</f>
        <v>0.96153846153846156</v>
      </c>
      <c r="N10" s="259">
        <f>[3]胡巧!N7</f>
        <v>0</v>
      </c>
      <c r="O10" s="259">
        <f>[3]胡巧!O7</f>
        <v>0</v>
      </c>
      <c r="P10" s="259">
        <f>[3]胡巧!P7</f>
        <v>0.96153846153846156</v>
      </c>
      <c r="Q10" s="259">
        <f>[3]胡巧!Q7</f>
        <v>0</v>
      </c>
      <c r="R10" s="259">
        <f>[3]胡巧!R7</f>
        <v>0</v>
      </c>
      <c r="S10" s="259">
        <f>[3]胡巧!S7</f>
        <v>3.8461538461538463</v>
      </c>
      <c r="T10" s="259">
        <f>[3]胡巧!T7</f>
        <v>0</v>
      </c>
    </row>
    <row r="11" spans="1:21" ht="25.05" customHeight="1">
      <c r="A11" s="342"/>
      <c r="B11" s="260">
        <f>[3]谈重愿!B7</f>
        <v>102</v>
      </c>
      <c r="C11" s="260">
        <f>[3]谈重愿!C7</f>
        <v>1</v>
      </c>
      <c r="D11" s="260">
        <f>[3]谈重愿!D7</f>
        <v>0</v>
      </c>
      <c r="E11" s="260">
        <f>[3]谈重愿!E7</f>
        <v>0</v>
      </c>
      <c r="F11" s="260">
        <f>[3]谈重愿!F7</f>
        <v>0</v>
      </c>
      <c r="G11" s="260">
        <f>[3]谈重愿!G7</f>
        <v>0</v>
      </c>
      <c r="H11" s="260">
        <f>[3]谈重愿!H7</f>
        <v>0</v>
      </c>
      <c r="I11" s="260">
        <f>[3]谈重愿!I7</f>
        <v>1</v>
      </c>
      <c r="J11" s="260">
        <f>[3]谈重愿!J7</f>
        <v>0</v>
      </c>
      <c r="K11" s="260">
        <f>[3]谈重愿!K7</f>
        <v>0</v>
      </c>
      <c r="L11" s="261">
        <f>[3]谈重愿!L7</f>
        <v>1.9607843137254901</v>
      </c>
      <c r="M11" s="261">
        <f>[3]谈重愿!M7</f>
        <v>0.93457943925233633</v>
      </c>
      <c r="N11" s="261">
        <f>[3]谈重愿!N7</f>
        <v>0</v>
      </c>
      <c r="O11" s="261">
        <f>[3]谈重愿!O7</f>
        <v>0</v>
      </c>
      <c r="P11" s="261">
        <f>[3]谈重愿!P7</f>
        <v>0</v>
      </c>
      <c r="Q11" s="261">
        <f>[3]谈重愿!Q7</f>
        <v>0</v>
      </c>
      <c r="R11" s="261">
        <f>[3]谈重愿!R7</f>
        <v>0</v>
      </c>
      <c r="S11" s="261">
        <f>[3]谈重愿!S7</f>
        <v>0.93457943925233633</v>
      </c>
      <c r="T11" s="261">
        <f>[3]谈重愿!T7</f>
        <v>0</v>
      </c>
    </row>
    <row r="12" spans="1:21" ht="25.05" customHeight="1">
      <c r="A12" s="343"/>
      <c r="B12" s="262">
        <f>[3]谢芳明!B7</f>
        <v>105</v>
      </c>
      <c r="C12" s="262">
        <f>[3]谢芳明!C7</f>
        <v>1</v>
      </c>
      <c r="D12" s="262">
        <f>[3]谢芳明!D7</f>
        <v>0</v>
      </c>
      <c r="E12" s="262">
        <f>[3]谢芳明!E7</f>
        <v>0</v>
      </c>
      <c r="F12" s="262">
        <f>[3]谢芳明!F7</f>
        <v>0</v>
      </c>
      <c r="G12" s="262">
        <f>[3]谢芳明!G7</f>
        <v>0</v>
      </c>
      <c r="H12" s="262">
        <f>[3]谢芳明!H7</f>
        <v>0</v>
      </c>
      <c r="I12" s="262">
        <f>[3]谢芳明!I7</f>
        <v>4</v>
      </c>
      <c r="J12" s="262">
        <f>[3]谢芳明!J7</f>
        <v>0</v>
      </c>
      <c r="K12" s="262">
        <f>[3]谢芳明!K7</f>
        <v>0</v>
      </c>
      <c r="L12" s="263">
        <f>[3]谢芳明!L7</f>
        <v>4.7619047619047619</v>
      </c>
      <c r="M12" s="263">
        <f>[3]谢芳明!M7</f>
        <v>0.90090090090090091</v>
      </c>
      <c r="N12" s="263">
        <f>[3]谢芳明!N7</f>
        <v>0</v>
      </c>
      <c r="O12" s="263">
        <f>[3]谢芳明!O7</f>
        <v>0</v>
      </c>
      <c r="P12" s="263">
        <f>[3]谢芳明!P7</f>
        <v>0</v>
      </c>
      <c r="Q12" s="263">
        <f>[3]谢芳明!Q7</f>
        <v>0</v>
      </c>
      <c r="R12" s="263">
        <f>[3]谢芳明!R7</f>
        <v>0</v>
      </c>
      <c r="S12" s="263">
        <f>[3]谢芳明!S7</f>
        <v>3.6036036036036037</v>
      </c>
      <c r="T12" s="263">
        <f>[3]谢芳明!T7</f>
        <v>0</v>
      </c>
    </row>
    <row r="13" spans="1:21" ht="25.05" customHeight="1">
      <c r="A13" s="341" t="s">
        <v>571</v>
      </c>
      <c r="B13" s="258">
        <f>[3]胡巧!B8</f>
        <v>110</v>
      </c>
      <c r="C13" s="258">
        <f>[3]胡巧!C8</f>
        <v>4</v>
      </c>
      <c r="D13" s="258">
        <f>[3]胡巧!D8</f>
        <v>0</v>
      </c>
      <c r="E13" s="258">
        <f>[3]胡巧!E8</f>
        <v>0</v>
      </c>
      <c r="F13" s="258">
        <f>[3]胡巧!F8</f>
        <v>0</v>
      </c>
      <c r="G13" s="258">
        <f>[3]胡巧!G8</f>
        <v>0</v>
      </c>
      <c r="H13" s="258">
        <f>[3]胡巧!H8</f>
        <v>0</v>
      </c>
      <c r="I13" s="258">
        <f>[3]胡巧!I8</f>
        <v>2</v>
      </c>
      <c r="J13" s="258">
        <f>[3]胡巧!J8</f>
        <v>0</v>
      </c>
      <c r="K13" s="258">
        <f>[3]胡巧!K8</f>
        <v>1</v>
      </c>
      <c r="L13" s="259">
        <f>[3]胡巧!L8</f>
        <v>6.3636363636363633</v>
      </c>
      <c r="M13" s="259">
        <f>[3]胡巧!M8</f>
        <v>3.8461538461538463</v>
      </c>
      <c r="N13" s="259">
        <f>[3]胡巧!N8</f>
        <v>0</v>
      </c>
      <c r="O13" s="259">
        <f>[3]胡巧!O8</f>
        <v>0</v>
      </c>
      <c r="P13" s="259">
        <f>[3]胡巧!P8</f>
        <v>0</v>
      </c>
      <c r="Q13" s="259">
        <f>[3]胡巧!Q8</f>
        <v>0</v>
      </c>
      <c r="R13" s="259">
        <f>[3]胡巧!R8</f>
        <v>0</v>
      </c>
      <c r="S13" s="259">
        <f>[3]胡巧!S8</f>
        <v>1.9230769230769231</v>
      </c>
      <c r="T13" s="259">
        <f>[3]胡巧!T8</f>
        <v>0</v>
      </c>
      <c r="U13" s="264"/>
    </row>
    <row r="14" spans="1:21" ht="25.05" customHeight="1">
      <c r="A14" s="342"/>
      <c r="B14" s="260">
        <f>[3]谈重愿!B8</f>
        <v>102</v>
      </c>
      <c r="C14" s="260">
        <f>[3]谈重愿!C8</f>
        <v>4</v>
      </c>
      <c r="D14" s="260">
        <f>[3]谈重愿!D8</f>
        <v>0</v>
      </c>
      <c r="E14" s="260">
        <f>[3]谈重愿!E8</f>
        <v>0</v>
      </c>
      <c r="F14" s="260">
        <f>[3]谈重愿!F8</f>
        <v>0</v>
      </c>
      <c r="G14" s="260">
        <f>[3]谈重愿!G8</f>
        <v>0</v>
      </c>
      <c r="H14" s="260">
        <f>[3]谈重愿!H8</f>
        <v>0</v>
      </c>
      <c r="I14" s="260">
        <f>[3]谈重愿!I8</f>
        <v>1</v>
      </c>
      <c r="J14" s="260">
        <f>[3]谈重愿!J8</f>
        <v>0</v>
      </c>
      <c r="K14" s="260">
        <f>[3]谈重愿!K8</f>
        <v>0</v>
      </c>
      <c r="L14" s="261">
        <f>[3]谈重愿!L8</f>
        <v>4.9019607843137258</v>
      </c>
      <c r="M14" s="261">
        <f>[3]谈重愿!M8</f>
        <v>3.7383177570093453</v>
      </c>
      <c r="N14" s="261">
        <f>[3]谈重愿!N8</f>
        <v>0</v>
      </c>
      <c r="O14" s="261">
        <f>[3]谈重愿!O8</f>
        <v>0</v>
      </c>
      <c r="P14" s="261">
        <f>[3]谈重愿!P8</f>
        <v>0</v>
      </c>
      <c r="Q14" s="261">
        <f>[3]谈重愿!Q8</f>
        <v>0</v>
      </c>
      <c r="R14" s="261">
        <f>[3]谈重愿!R8</f>
        <v>0</v>
      </c>
      <c r="S14" s="261">
        <f>[3]谈重愿!S8</f>
        <v>0.93457943925233633</v>
      </c>
      <c r="T14" s="261">
        <f>[3]谈重愿!T8</f>
        <v>0</v>
      </c>
    </row>
    <row r="15" spans="1:21" ht="25.05" customHeight="1">
      <c r="A15" s="343"/>
      <c r="B15" s="262">
        <f>[3]谢芳明!B8</f>
        <v>103</v>
      </c>
      <c r="C15" s="262">
        <f>[3]谢芳明!C8</f>
        <v>1</v>
      </c>
      <c r="D15" s="262">
        <f>[3]谢芳明!D8</f>
        <v>0</v>
      </c>
      <c r="E15" s="262">
        <f>[3]谢芳明!E8</f>
        <v>0</v>
      </c>
      <c r="F15" s="262">
        <f>[3]谢芳明!F8</f>
        <v>0</v>
      </c>
      <c r="G15" s="262">
        <f>[3]谢芳明!G8</f>
        <v>0</v>
      </c>
      <c r="H15" s="262">
        <f>[3]谢芳明!H8</f>
        <v>0</v>
      </c>
      <c r="I15" s="262">
        <f>[3]谢芳明!I8</f>
        <v>4</v>
      </c>
      <c r="J15" s="262">
        <f>[3]谢芳明!J8</f>
        <v>0</v>
      </c>
      <c r="K15" s="262">
        <f>[3]谢芳明!K8</f>
        <v>0</v>
      </c>
      <c r="L15" s="263">
        <f>[3]谢芳明!L8</f>
        <v>4.8543689320388346</v>
      </c>
      <c r="M15" s="263">
        <f>[3]谢芳明!M8</f>
        <v>0.90090090090090091</v>
      </c>
      <c r="N15" s="263">
        <f>[3]谢芳明!N8</f>
        <v>0</v>
      </c>
      <c r="O15" s="263">
        <f>[3]谢芳明!O8</f>
        <v>0</v>
      </c>
      <c r="P15" s="263">
        <f>[3]谢芳明!P8</f>
        <v>0</v>
      </c>
      <c r="Q15" s="263">
        <f>[3]谢芳明!Q8</f>
        <v>0</v>
      </c>
      <c r="R15" s="263">
        <f>[3]谢芳明!R8</f>
        <v>0</v>
      </c>
      <c r="S15" s="263">
        <f>[3]谢芳明!S8</f>
        <v>3.6036036036036037</v>
      </c>
      <c r="T15" s="263">
        <f>[3]谢芳明!T8</f>
        <v>0</v>
      </c>
    </row>
    <row r="16" spans="1:21" ht="25.05" customHeight="1">
      <c r="A16" s="342" t="s">
        <v>572</v>
      </c>
      <c r="B16" s="260">
        <f>[3]胡巧!B9</f>
        <v>125</v>
      </c>
      <c r="C16" s="260">
        <f>[3]胡巧!C9</f>
        <v>1</v>
      </c>
      <c r="D16" s="260">
        <f>[3]胡巧!D9</f>
        <v>1</v>
      </c>
      <c r="E16" s="260">
        <f>[3]胡巧!E9</f>
        <v>0</v>
      </c>
      <c r="F16" s="260">
        <f>[3]胡巧!F9</f>
        <v>0</v>
      </c>
      <c r="G16" s="260">
        <f>[3]胡巧!G9</f>
        <v>1</v>
      </c>
      <c r="H16" s="260">
        <f>[3]胡巧!H9</f>
        <v>0</v>
      </c>
      <c r="I16" s="260">
        <f>[3]胡巧!I9</f>
        <v>3</v>
      </c>
      <c r="J16" s="260">
        <f>[3]胡巧!J9</f>
        <v>0</v>
      </c>
      <c r="K16" s="260">
        <f>[3]胡巧!K9</f>
        <v>0</v>
      </c>
      <c r="L16" s="261">
        <f>[3]胡巧!L9</f>
        <v>4.8</v>
      </c>
      <c r="M16" s="261">
        <f>[3]胡巧!M9</f>
        <v>0.96153846153846156</v>
      </c>
      <c r="N16" s="261">
        <f>[3]胡巧!N9</f>
        <v>0.96153846153846156</v>
      </c>
      <c r="O16" s="261">
        <f>[3]胡巧!O9</f>
        <v>0</v>
      </c>
      <c r="P16" s="261">
        <f>[3]胡巧!P9</f>
        <v>0</v>
      </c>
      <c r="Q16" s="261">
        <f>[3]胡巧!Q9</f>
        <v>0.96153846153846156</v>
      </c>
      <c r="R16" s="261">
        <f>[3]胡巧!R9</f>
        <v>0</v>
      </c>
      <c r="S16" s="261">
        <f>[3]胡巧!S9</f>
        <v>2.8846153846153846</v>
      </c>
      <c r="T16" s="261">
        <f>[3]胡巧!T9</f>
        <v>0</v>
      </c>
    </row>
    <row r="17" spans="1:20" ht="25.05" customHeight="1">
      <c r="A17" s="342"/>
      <c r="B17" s="260">
        <f>[3]谈重愿!B9</f>
        <v>108</v>
      </c>
      <c r="C17" s="260">
        <f>[3]谈重愿!C9</f>
        <v>2</v>
      </c>
      <c r="D17" s="260">
        <f>[3]谈重愿!D9</f>
        <v>0</v>
      </c>
      <c r="E17" s="260">
        <f>[3]谈重愿!E9</f>
        <v>0</v>
      </c>
      <c r="F17" s="260">
        <f>[3]谈重愿!F9</f>
        <v>0</v>
      </c>
      <c r="G17" s="260">
        <f>[3]谈重愿!G9</f>
        <v>0</v>
      </c>
      <c r="H17" s="260">
        <f>[3]谈重愿!H9</f>
        <v>0</v>
      </c>
      <c r="I17" s="260">
        <f>[3]谈重愿!I9</f>
        <v>0</v>
      </c>
      <c r="J17" s="260">
        <f>[3]谈重愿!J9</f>
        <v>0</v>
      </c>
      <c r="K17" s="260">
        <f>[3]谈重愿!K9</f>
        <v>0</v>
      </c>
      <c r="L17" s="261">
        <f>[3]谈重愿!L9</f>
        <v>1.8518518518518516</v>
      </c>
      <c r="M17" s="261">
        <f>[3]谈重愿!M9</f>
        <v>1.8691588785046727</v>
      </c>
      <c r="N17" s="261">
        <f>[3]谈重愿!N9</f>
        <v>0</v>
      </c>
      <c r="O17" s="261">
        <f>[3]谈重愿!O9</f>
        <v>0</v>
      </c>
      <c r="P17" s="261">
        <f>[3]谈重愿!P9</f>
        <v>0</v>
      </c>
      <c r="Q17" s="261">
        <f>[3]谈重愿!Q9</f>
        <v>0</v>
      </c>
      <c r="R17" s="261">
        <f>[3]谈重愿!R9</f>
        <v>0</v>
      </c>
      <c r="S17" s="261">
        <f>[3]谈重愿!S9</f>
        <v>0</v>
      </c>
      <c r="T17" s="261">
        <f>[3]谈重愿!T9</f>
        <v>0</v>
      </c>
    </row>
    <row r="18" spans="1:20" ht="25.05" customHeight="1">
      <c r="A18" s="343"/>
      <c r="B18" s="262">
        <f>[3]谢芳明!B9</f>
        <v>106</v>
      </c>
      <c r="C18" s="262">
        <f>[3]谢芳明!C9</f>
        <v>3</v>
      </c>
      <c r="D18" s="262">
        <f>[3]谢芳明!D9</f>
        <v>0</v>
      </c>
      <c r="E18" s="262">
        <f>[3]谢芳明!E9</f>
        <v>0</v>
      </c>
      <c r="F18" s="262">
        <f>[3]谢芳明!F9</f>
        <v>0</v>
      </c>
      <c r="G18" s="262">
        <f>[3]谢芳明!G9</f>
        <v>0</v>
      </c>
      <c r="H18" s="262">
        <f>[3]谢芳明!H9</f>
        <v>0</v>
      </c>
      <c r="I18" s="262">
        <f>[3]谢芳明!I9</f>
        <v>5</v>
      </c>
      <c r="J18" s="262">
        <f>[3]谢芳明!J9</f>
        <v>0</v>
      </c>
      <c r="K18" s="262">
        <f>[3]谢芳明!K9</f>
        <v>0</v>
      </c>
      <c r="L18" s="263">
        <f>[3]谢芳明!L9</f>
        <v>7.5471698113207548</v>
      </c>
      <c r="M18" s="263">
        <f>[3]谢芳明!M9</f>
        <v>2.7027027027027026</v>
      </c>
      <c r="N18" s="263">
        <f>[3]谢芳明!N9</f>
        <v>0</v>
      </c>
      <c r="O18" s="263">
        <f>[3]谢芳明!O9</f>
        <v>0</v>
      </c>
      <c r="P18" s="263">
        <f>[3]谢芳明!P9</f>
        <v>0</v>
      </c>
      <c r="Q18" s="263">
        <f>[3]谢芳明!Q9</f>
        <v>0</v>
      </c>
      <c r="R18" s="263">
        <f>[3]谢芳明!R9</f>
        <v>0</v>
      </c>
      <c r="S18" s="263">
        <f>[3]谢芳明!S9</f>
        <v>4.5045045045045047</v>
      </c>
      <c r="T18" s="263">
        <f>[3]谢芳明!T9</f>
        <v>0</v>
      </c>
    </row>
    <row r="20" spans="1:20">
      <c r="B20" s="265"/>
      <c r="C20" s="266">
        <v>1.61</v>
      </c>
      <c r="D20" s="265">
        <v>0.93</v>
      </c>
      <c r="E20" s="265">
        <v>4.13</v>
      </c>
      <c r="H20" s="265"/>
    </row>
    <row r="21" spans="1:20">
      <c r="B21" s="265"/>
      <c r="C21" s="265">
        <v>25.38</v>
      </c>
      <c r="D21" s="265">
        <v>32.67</v>
      </c>
      <c r="E21" s="265">
        <v>57.84</v>
      </c>
      <c r="H21" s="265"/>
    </row>
  </sheetData>
  <mergeCells count="18">
    <mergeCell ref="J2:J3"/>
    <mergeCell ref="K2:K3"/>
    <mergeCell ref="L2:L3"/>
    <mergeCell ref="M2:T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10:A12"/>
    <mergeCell ref="A13:A15"/>
    <mergeCell ref="A16:A18"/>
    <mergeCell ref="A4:A6"/>
    <mergeCell ref="A7:A9"/>
  </mergeCells>
  <phoneticPr fontId="16" type="noConversion"/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848C4-36DA-4841-A2BA-6B67BA61A42C}">
  <dimension ref="A1:H31"/>
  <sheetViews>
    <sheetView workbookViewId="0">
      <selection activeCell="E32" sqref="E32"/>
    </sheetView>
  </sheetViews>
  <sheetFormatPr defaultColWidth="9" defaultRowHeight="13.5"/>
  <cols>
    <col min="1" max="1" width="29.86328125" style="123" customWidth="1"/>
    <col min="2" max="2" width="9" style="171"/>
    <col min="3" max="3" width="18.59765625" style="171" customWidth="1"/>
    <col min="4" max="5" width="9" style="171"/>
    <col min="6" max="6" width="16" style="171" customWidth="1"/>
    <col min="7" max="7" width="31.265625" style="171" customWidth="1"/>
    <col min="8" max="8" width="20.265625" style="171" customWidth="1"/>
    <col min="9" max="16384" width="9" style="171"/>
  </cols>
  <sheetData>
    <row r="1" spans="1:8" ht="31.5">
      <c r="A1" s="267" t="s">
        <v>555</v>
      </c>
      <c r="B1" s="268" t="s">
        <v>573</v>
      </c>
      <c r="C1" s="269" t="s">
        <v>574</v>
      </c>
      <c r="D1" s="269" t="s">
        <v>575</v>
      </c>
      <c r="E1" s="269" t="s">
        <v>576</v>
      </c>
      <c r="F1" s="270" t="s">
        <v>577</v>
      </c>
      <c r="G1" s="270" t="s">
        <v>578</v>
      </c>
      <c r="H1" s="270" t="s">
        <v>579</v>
      </c>
    </row>
    <row r="2" spans="1:8" ht="15">
      <c r="A2" s="356" t="s">
        <v>580</v>
      </c>
      <c r="B2" s="271" t="s">
        <v>581</v>
      </c>
      <c r="C2" s="271">
        <v>1019</v>
      </c>
      <c r="D2" s="271">
        <v>1165</v>
      </c>
      <c r="E2" s="271">
        <v>1</v>
      </c>
      <c r="F2" s="272">
        <f>E2/(C2+E2)*1000</f>
        <v>0.98039215686274506</v>
      </c>
      <c r="G2" s="272">
        <f>C2/D2</f>
        <v>0.87467811158798281</v>
      </c>
      <c r="H2" s="273">
        <f>C2/(D2+C2)*100</f>
        <v>46.657509157509161</v>
      </c>
    </row>
    <row r="3" spans="1:8" ht="15">
      <c r="A3" s="357"/>
      <c r="B3" s="271" t="s">
        <v>582</v>
      </c>
      <c r="C3" s="271">
        <v>1011</v>
      </c>
      <c r="D3" s="271">
        <v>1116</v>
      </c>
      <c r="E3" s="271">
        <v>2</v>
      </c>
      <c r="F3" s="272">
        <f t="shared" ref="F3:F31" si="0">E3/(C3+E3)*1000</f>
        <v>1.9743336623889436</v>
      </c>
      <c r="G3" s="272">
        <f t="shared" ref="G3:G31" si="1">C3/D3</f>
        <v>0.90591397849462363</v>
      </c>
      <c r="H3" s="273">
        <f t="shared" ref="H3:H31" si="2">C3/(D3+C3)*100</f>
        <v>47.531734837799718</v>
      </c>
    </row>
    <row r="4" spans="1:8" ht="15">
      <c r="A4" s="357"/>
      <c r="B4" s="271" t="s">
        <v>583</v>
      </c>
      <c r="C4" s="271">
        <v>1027</v>
      </c>
      <c r="D4" s="271">
        <v>978</v>
      </c>
      <c r="E4" s="271">
        <v>3</v>
      </c>
      <c r="F4" s="272">
        <f t="shared" si="0"/>
        <v>2.912621359223301</v>
      </c>
      <c r="G4" s="272">
        <f t="shared" si="1"/>
        <v>1.0501022494887526</v>
      </c>
      <c r="H4" s="273">
        <f t="shared" si="2"/>
        <v>51.221945137157107</v>
      </c>
    </row>
    <row r="5" spans="1:8" ht="15">
      <c r="A5" s="357"/>
      <c r="B5" s="271" t="s">
        <v>584</v>
      </c>
      <c r="C5" s="271">
        <v>1068</v>
      </c>
      <c r="D5" s="271">
        <v>823</v>
      </c>
      <c r="E5" s="271">
        <v>1</v>
      </c>
      <c r="F5" s="272">
        <f t="shared" si="0"/>
        <v>0.93545369504209541</v>
      </c>
      <c r="G5" s="272">
        <f t="shared" si="1"/>
        <v>1.2976913730255164</v>
      </c>
      <c r="H5" s="273">
        <f t="shared" si="2"/>
        <v>56.478053939714435</v>
      </c>
    </row>
    <row r="6" spans="1:8" ht="15">
      <c r="A6" s="357"/>
      <c r="B6" s="271" t="s">
        <v>585</v>
      </c>
      <c r="C6" s="271">
        <v>1017</v>
      </c>
      <c r="D6" s="271">
        <v>1022</v>
      </c>
      <c r="E6" s="271">
        <v>4</v>
      </c>
      <c r="F6" s="272">
        <f t="shared" si="0"/>
        <v>3.9177277179236043</v>
      </c>
      <c r="G6" s="272">
        <f t="shared" si="1"/>
        <v>0.99510763209393349</v>
      </c>
      <c r="H6" s="273">
        <f t="shared" si="2"/>
        <v>49.877390877881318</v>
      </c>
    </row>
    <row r="7" spans="1:8" ht="15">
      <c r="A7" s="358"/>
      <c r="B7" s="271" t="s">
        <v>586</v>
      </c>
      <c r="C7" s="271">
        <v>1023</v>
      </c>
      <c r="D7" s="271">
        <v>737</v>
      </c>
      <c r="E7" s="271">
        <v>3</v>
      </c>
      <c r="F7" s="272">
        <f t="shared" si="0"/>
        <v>2.9239766081871341</v>
      </c>
      <c r="G7" s="272">
        <f t="shared" si="1"/>
        <v>1.3880597014925373</v>
      </c>
      <c r="H7" s="273">
        <f t="shared" si="2"/>
        <v>58.125000000000007</v>
      </c>
    </row>
    <row r="8" spans="1:8" ht="15">
      <c r="A8" s="356" t="s">
        <v>587</v>
      </c>
      <c r="B8" s="271" t="s">
        <v>588</v>
      </c>
      <c r="C8" s="271">
        <v>4051</v>
      </c>
      <c r="D8" s="271">
        <v>4305</v>
      </c>
      <c r="E8" s="271">
        <v>91</v>
      </c>
      <c r="F8" s="272">
        <f>E8/C8*1000</f>
        <v>22.463589237225378</v>
      </c>
      <c r="G8" s="272">
        <f t="shared" si="1"/>
        <v>0.94099883855981414</v>
      </c>
      <c r="H8" s="273">
        <f>C8/(C8+D8)*100</f>
        <v>48.480134035423653</v>
      </c>
    </row>
    <row r="9" spans="1:8" ht="15">
      <c r="A9" s="357"/>
      <c r="B9" s="271" t="s">
        <v>589</v>
      </c>
      <c r="C9" s="271">
        <v>4031</v>
      </c>
      <c r="D9" s="271">
        <v>4181</v>
      </c>
      <c r="E9" s="271">
        <v>83</v>
      </c>
      <c r="F9" s="274">
        <f>E9/C9*1000</f>
        <v>20.590424212354254</v>
      </c>
      <c r="G9" s="274">
        <f t="shared" si="1"/>
        <v>0.96412341545084912</v>
      </c>
      <c r="H9" s="275">
        <f>C9/(C9+D9)*100</f>
        <v>49.086702386751099</v>
      </c>
    </row>
    <row r="10" spans="1:8" ht="15">
      <c r="A10" s="357"/>
      <c r="B10" s="271" t="s">
        <v>590</v>
      </c>
      <c r="C10" s="271">
        <v>4012</v>
      </c>
      <c r="D10" s="271">
        <v>4156</v>
      </c>
      <c r="E10" s="271">
        <v>81</v>
      </c>
      <c r="F10" s="272">
        <f>E10/C10*1000</f>
        <v>20.189431704885344</v>
      </c>
      <c r="G10" s="272">
        <f t="shared" si="1"/>
        <v>0.96535129932627528</v>
      </c>
      <c r="H10" s="273">
        <f>C10/(C10+D10)*100</f>
        <v>49.118511263467191</v>
      </c>
    </row>
    <row r="11" spans="1:8" ht="15">
      <c r="A11" s="357"/>
      <c r="B11" s="271" t="s">
        <v>591</v>
      </c>
      <c r="C11" s="271">
        <v>1018</v>
      </c>
      <c r="D11" s="271">
        <v>1124</v>
      </c>
      <c r="E11" s="271">
        <v>42</v>
      </c>
      <c r="F11" s="272">
        <f t="shared" si="0"/>
        <v>39.622641509433961</v>
      </c>
      <c r="G11" s="272">
        <f t="shared" si="1"/>
        <v>0.90569395017793597</v>
      </c>
      <c r="H11" s="273">
        <f t="shared" si="2"/>
        <v>47.525676937441638</v>
      </c>
    </row>
    <row r="12" spans="1:8" ht="15">
      <c r="A12" s="357"/>
      <c r="B12" s="271" t="s">
        <v>592</v>
      </c>
      <c r="C12" s="271">
        <v>1004</v>
      </c>
      <c r="D12" s="271">
        <v>1475</v>
      </c>
      <c r="E12" s="271">
        <v>44</v>
      </c>
      <c r="F12" s="272">
        <f t="shared" si="0"/>
        <v>41.984732824427482</v>
      </c>
      <c r="G12" s="272">
        <f t="shared" si="1"/>
        <v>0.68067796610169495</v>
      </c>
      <c r="H12" s="273">
        <f t="shared" si="2"/>
        <v>40.500201694231549</v>
      </c>
    </row>
    <row r="13" spans="1:8" ht="15">
      <c r="A13" s="358"/>
      <c r="B13" s="271" t="s">
        <v>593</v>
      </c>
      <c r="C13" s="271">
        <v>1009</v>
      </c>
      <c r="D13" s="271">
        <v>1074</v>
      </c>
      <c r="E13" s="271">
        <v>19</v>
      </c>
      <c r="F13" s="272">
        <f t="shared" si="0"/>
        <v>18.482490272373543</v>
      </c>
      <c r="G13" s="272">
        <f t="shared" si="1"/>
        <v>0.93947858472998136</v>
      </c>
      <c r="H13" s="273">
        <f t="shared" si="2"/>
        <v>48.439750360057609</v>
      </c>
    </row>
    <row r="14" spans="1:8" ht="15">
      <c r="A14" s="356" t="s">
        <v>594</v>
      </c>
      <c r="B14" s="271" t="s">
        <v>595</v>
      </c>
      <c r="C14" s="271">
        <v>1013</v>
      </c>
      <c r="D14" s="271">
        <v>988</v>
      </c>
      <c r="E14" s="271">
        <v>1</v>
      </c>
      <c r="F14" s="272">
        <f t="shared" si="0"/>
        <v>0.98619329388560162</v>
      </c>
      <c r="G14" s="272">
        <f t="shared" si="1"/>
        <v>1.0253036437246963</v>
      </c>
      <c r="H14" s="273">
        <f t="shared" si="2"/>
        <v>50.624687656171915</v>
      </c>
    </row>
    <row r="15" spans="1:8" ht="15">
      <c r="A15" s="357"/>
      <c r="B15" s="271" t="s">
        <v>596</v>
      </c>
      <c r="C15" s="271">
        <v>1010</v>
      </c>
      <c r="D15" s="271">
        <v>1104</v>
      </c>
      <c r="E15" s="271">
        <v>0</v>
      </c>
      <c r="F15" s="272">
        <f t="shared" si="0"/>
        <v>0</v>
      </c>
      <c r="G15" s="272">
        <f t="shared" si="1"/>
        <v>0.91485507246376807</v>
      </c>
      <c r="H15" s="273">
        <f t="shared" si="2"/>
        <v>47.776726584673604</v>
      </c>
    </row>
    <row r="16" spans="1:8" ht="15">
      <c r="A16" s="357"/>
      <c r="B16" s="271" t="s">
        <v>597</v>
      </c>
      <c r="C16" s="271">
        <v>1019</v>
      </c>
      <c r="D16" s="271">
        <v>1184</v>
      </c>
      <c r="E16" s="271">
        <v>0</v>
      </c>
      <c r="F16" s="272">
        <f t="shared" si="0"/>
        <v>0</v>
      </c>
      <c r="G16" s="272">
        <f t="shared" si="1"/>
        <v>0.86064189189189189</v>
      </c>
      <c r="H16" s="273">
        <f t="shared" si="2"/>
        <v>46.255106672719023</v>
      </c>
    </row>
    <row r="17" spans="1:8" ht="15">
      <c r="A17" s="357"/>
      <c r="B17" s="271" t="s">
        <v>598</v>
      </c>
      <c r="C17" s="271">
        <v>1002</v>
      </c>
      <c r="D17" s="271">
        <v>641</v>
      </c>
      <c r="E17" s="271">
        <v>4</v>
      </c>
      <c r="F17" s="272">
        <f t="shared" si="0"/>
        <v>3.9761431411530812</v>
      </c>
      <c r="G17" s="272">
        <f t="shared" si="1"/>
        <v>1.563182527301092</v>
      </c>
      <c r="H17" s="273">
        <f t="shared" si="2"/>
        <v>60.986001217285455</v>
      </c>
    </row>
    <row r="18" spans="1:8" ht="15">
      <c r="A18" s="357"/>
      <c r="B18" s="271" t="s">
        <v>599</v>
      </c>
      <c r="C18" s="271">
        <v>1004</v>
      </c>
      <c r="D18" s="271">
        <v>1047</v>
      </c>
      <c r="E18" s="271">
        <v>4</v>
      </c>
      <c r="F18" s="272">
        <f t="shared" si="0"/>
        <v>3.9682539682539679</v>
      </c>
      <c r="G18" s="272">
        <f t="shared" si="1"/>
        <v>0.95893027698185296</v>
      </c>
      <c r="H18" s="273">
        <f t="shared" si="2"/>
        <v>48.951730862993664</v>
      </c>
    </row>
    <row r="19" spans="1:8" ht="15">
      <c r="A19" s="358"/>
      <c r="B19" s="271" t="s">
        <v>600</v>
      </c>
      <c r="C19" s="271">
        <v>1005</v>
      </c>
      <c r="D19" s="271">
        <v>678</v>
      </c>
      <c r="E19" s="271">
        <v>4</v>
      </c>
      <c r="F19" s="272">
        <f t="shared" si="0"/>
        <v>3.9643211100099105</v>
      </c>
      <c r="G19" s="272">
        <f t="shared" si="1"/>
        <v>1.4823008849557522</v>
      </c>
      <c r="H19" s="273">
        <f t="shared" si="2"/>
        <v>59.71479500891266</v>
      </c>
    </row>
    <row r="20" spans="1:8" ht="15">
      <c r="A20" s="356" t="s">
        <v>601</v>
      </c>
      <c r="B20" s="271" t="s">
        <v>602</v>
      </c>
      <c r="C20" s="271">
        <v>1018</v>
      </c>
      <c r="D20" s="271">
        <v>1243</v>
      </c>
      <c r="E20" s="271">
        <v>0</v>
      </c>
      <c r="F20" s="272">
        <f t="shared" si="0"/>
        <v>0</v>
      </c>
      <c r="G20" s="272">
        <f t="shared" si="1"/>
        <v>0.81898632341110222</v>
      </c>
      <c r="H20" s="273">
        <f t="shared" si="2"/>
        <v>45.024325519681554</v>
      </c>
    </row>
    <row r="21" spans="1:8" ht="15">
      <c r="A21" s="357"/>
      <c r="B21" s="271" t="s">
        <v>603</v>
      </c>
      <c r="C21" s="271">
        <v>1001</v>
      </c>
      <c r="D21" s="271">
        <v>1121</v>
      </c>
      <c r="E21" s="271">
        <v>0</v>
      </c>
      <c r="F21" s="272">
        <f t="shared" si="0"/>
        <v>0</v>
      </c>
      <c r="G21" s="272">
        <f t="shared" si="1"/>
        <v>0.89295272078501342</v>
      </c>
      <c r="H21" s="273">
        <f t="shared" si="2"/>
        <v>47.172478793590948</v>
      </c>
    </row>
    <row r="22" spans="1:8" ht="15">
      <c r="A22" s="357"/>
      <c r="B22" s="271" t="s">
        <v>604</v>
      </c>
      <c r="C22" s="271">
        <v>1045</v>
      </c>
      <c r="D22" s="271">
        <v>1224</v>
      </c>
      <c r="E22" s="271">
        <v>0</v>
      </c>
      <c r="F22" s="272">
        <f t="shared" si="0"/>
        <v>0</v>
      </c>
      <c r="G22" s="272">
        <f t="shared" si="1"/>
        <v>0.85375816993464049</v>
      </c>
      <c r="H22" s="273">
        <f t="shared" si="2"/>
        <v>46.05553107095637</v>
      </c>
    </row>
    <row r="23" spans="1:8" ht="15">
      <c r="A23" s="357"/>
      <c r="B23" s="271" t="s">
        <v>605</v>
      </c>
      <c r="C23" s="271">
        <v>1057</v>
      </c>
      <c r="D23" s="271">
        <v>834</v>
      </c>
      <c r="E23" s="271">
        <v>3</v>
      </c>
      <c r="F23" s="272">
        <f t="shared" si="0"/>
        <v>2.8301886792452828</v>
      </c>
      <c r="G23" s="272">
        <f t="shared" si="1"/>
        <v>1.2673860911270982</v>
      </c>
      <c r="H23" s="273">
        <f t="shared" si="2"/>
        <v>55.896351136964576</v>
      </c>
    </row>
    <row r="24" spans="1:8" ht="15">
      <c r="A24" s="357"/>
      <c r="B24" s="271" t="s">
        <v>606</v>
      </c>
      <c r="C24" s="271">
        <v>1004</v>
      </c>
      <c r="D24" s="271">
        <v>1083</v>
      </c>
      <c r="E24" s="271">
        <v>2</v>
      </c>
      <c r="F24" s="272">
        <f t="shared" si="0"/>
        <v>1.9880715705765406</v>
      </c>
      <c r="G24" s="272">
        <f t="shared" si="1"/>
        <v>0.92705447830101573</v>
      </c>
      <c r="H24" s="273">
        <f t="shared" si="2"/>
        <v>48.107331097268805</v>
      </c>
    </row>
    <row r="25" spans="1:8" ht="15">
      <c r="A25" s="358"/>
      <c r="B25" s="271" t="s">
        <v>607</v>
      </c>
      <c r="C25" s="271">
        <v>1061</v>
      </c>
      <c r="D25" s="271">
        <v>813</v>
      </c>
      <c r="E25" s="271">
        <v>0</v>
      </c>
      <c r="F25" s="272">
        <f t="shared" si="0"/>
        <v>0</v>
      </c>
      <c r="G25" s="272">
        <f t="shared" si="1"/>
        <v>1.3050430504305044</v>
      </c>
      <c r="H25" s="273">
        <f t="shared" si="2"/>
        <v>56.616862326574172</v>
      </c>
    </row>
    <row r="26" spans="1:8" ht="15">
      <c r="A26" s="356" t="s">
        <v>608</v>
      </c>
      <c r="B26" s="271" t="s">
        <v>609</v>
      </c>
      <c r="C26" s="271">
        <v>1004</v>
      </c>
      <c r="D26" s="271">
        <v>1658</v>
      </c>
      <c r="E26" s="271">
        <v>1</v>
      </c>
      <c r="F26" s="272">
        <f t="shared" si="0"/>
        <v>0.99502487562189046</v>
      </c>
      <c r="G26" s="272">
        <f t="shared" si="1"/>
        <v>0.60554885404101322</v>
      </c>
      <c r="H26" s="273">
        <f t="shared" si="2"/>
        <v>37.716003005259203</v>
      </c>
    </row>
    <row r="27" spans="1:8" ht="15">
      <c r="A27" s="357"/>
      <c r="B27" s="271" t="s">
        <v>610</v>
      </c>
      <c r="C27" s="271">
        <v>1011</v>
      </c>
      <c r="D27" s="271">
        <v>1116</v>
      </c>
      <c r="E27" s="271">
        <v>2</v>
      </c>
      <c r="F27" s="272">
        <f t="shared" si="0"/>
        <v>1.9743336623889436</v>
      </c>
      <c r="G27" s="272">
        <f t="shared" si="1"/>
        <v>0.90591397849462363</v>
      </c>
      <c r="H27" s="273">
        <f t="shared" si="2"/>
        <v>47.531734837799718</v>
      </c>
    </row>
    <row r="28" spans="1:8" ht="15">
      <c r="A28" s="357"/>
      <c r="B28" s="271" t="s">
        <v>611</v>
      </c>
      <c r="C28" s="271">
        <v>1040</v>
      </c>
      <c r="D28" s="271">
        <v>1071</v>
      </c>
      <c r="E28" s="271">
        <v>0</v>
      </c>
      <c r="F28" s="272">
        <f t="shared" si="0"/>
        <v>0</v>
      </c>
      <c r="G28" s="272">
        <f t="shared" si="1"/>
        <v>0.97105508870214752</v>
      </c>
      <c r="H28" s="273">
        <f t="shared" si="2"/>
        <v>49.265750828991003</v>
      </c>
    </row>
    <row r="29" spans="1:8" ht="15">
      <c r="A29" s="357"/>
      <c r="B29" s="271" t="s">
        <v>612</v>
      </c>
      <c r="C29" s="271">
        <v>1023</v>
      </c>
      <c r="D29" s="271">
        <v>779</v>
      </c>
      <c r="E29" s="271">
        <v>0</v>
      </c>
      <c r="F29" s="272">
        <f t="shared" si="0"/>
        <v>0</v>
      </c>
      <c r="G29" s="272">
        <f t="shared" si="1"/>
        <v>1.3132220795892169</v>
      </c>
      <c r="H29" s="273">
        <f t="shared" si="2"/>
        <v>56.770255271920092</v>
      </c>
    </row>
    <row r="30" spans="1:8" ht="15">
      <c r="A30" s="357"/>
      <c r="B30" s="271" t="s">
        <v>613</v>
      </c>
      <c r="C30" s="271">
        <v>1005</v>
      </c>
      <c r="D30" s="271">
        <v>1095</v>
      </c>
      <c r="E30" s="271">
        <v>0</v>
      </c>
      <c r="F30" s="272">
        <f t="shared" si="0"/>
        <v>0</v>
      </c>
      <c r="G30" s="272">
        <f t="shared" si="1"/>
        <v>0.9178082191780822</v>
      </c>
      <c r="H30" s="273">
        <f t="shared" si="2"/>
        <v>47.857142857142861</v>
      </c>
    </row>
    <row r="31" spans="1:8" ht="15">
      <c r="A31" s="358"/>
      <c r="B31" s="271" t="s">
        <v>614</v>
      </c>
      <c r="C31" s="271">
        <v>1009</v>
      </c>
      <c r="D31" s="271">
        <v>806</v>
      </c>
      <c r="E31" s="271">
        <v>1</v>
      </c>
      <c r="F31" s="272">
        <f t="shared" si="0"/>
        <v>0.99009900990099009</v>
      </c>
      <c r="G31" s="272">
        <f t="shared" si="1"/>
        <v>1.2518610421836229</v>
      </c>
      <c r="H31" s="273">
        <f t="shared" si="2"/>
        <v>55.592286501377409</v>
      </c>
    </row>
  </sheetData>
  <mergeCells count="5">
    <mergeCell ref="A2:A7"/>
    <mergeCell ref="A8:A13"/>
    <mergeCell ref="A14:A19"/>
    <mergeCell ref="A20:A25"/>
    <mergeCell ref="A26:A31"/>
  </mergeCells>
  <phoneticPr fontId="16" type="noConversion"/>
  <pageMargins left="0.75" right="0.75" top="1" bottom="1" header="0.5" footer="0.5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H42"/>
  <sheetViews>
    <sheetView workbookViewId="0">
      <selection activeCell="K12" sqref="K12"/>
    </sheetView>
  </sheetViews>
  <sheetFormatPr defaultColWidth="9" defaultRowHeight="13.5"/>
  <cols>
    <col min="1" max="1" width="3.73046875" customWidth="1"/>
    <col min="2" max="2" width="14.46484375" style="2" customWidth="1"/>
    <col min="3" max="8" width="17.3984375" style="1" customWidth="1"/>
  </cols>
  <sheetData>
    <row r="2" spans="2:8" s="1" customFormat="1" ht="29" customHeight="1">
      <c r="B2" s="3"/>
      <c r="C2" s="286" t="s">
        <v>269</v>
      </c>
      <c r="D2" s="286"/>
      <c r="E2" s="286"/>
      <c r="F2" s="286" t="s">
        <v>65</v>
      </c>
      <c r="G2" s="286"/>
      <c r="H2" s="312"/>
    </row>
    <row r="3" spans="2:8" s="1" customFormat="1" ht="29" customHeight="1">
      <c r="B3" s="6" t="s">
        <v>270</v>
      </c>
      <c r="C3" s="7">
        <v>2450075.0769230002</v>
      </c>
      <c r="D3" s="7">
        <v>1634919.6923080001</v>
      </c>
      <c r="E3" s="7">
        <v>2285168.3076920002</v>
      </c>
      <c r="F3" s="7">
        <v>888432.61538500001</v>
      </c>
      <c r="G3" s="7">
        <v>733412.30769199994</v>
      </c>
      <c r="H3" s="8">
        <v>883219.69230800006</v>
      </c>
    </row>
    <row r="4" spans="2:8" s="1" customFormat="1" ht="29" customHeight="1">
      <c r="B4" s="6" t="s">
        <v>271</v>
      </c>
      <c r="C4" s="7">
        <v>4005296.68</v>
      </c>
      <c r="D4" s="7">
        <v>4147941.33</v>
      </c>
      <c r="E4" s="7">
        <v>3281836.5</v>
      </c>
      <c r="F4" s="7">
        <v>2936095.26</v>
      </c>
      <c r="G4" s="7">
        <v>2565798.67</v>
      </c>
      <c r="H4" s="8">
        <v>3289416.95</v>
      </c>
    </row>
    <row r="5" spans="2:8" s="1" customFormat="1" ht="29" customHeight="1">
      <c r="B5" s="6" t="s">
        <v>152</v>
      </c>
      <c r="C5" s="9">
        <v>3003132.318182</v>
      </c>
      <c r="D5" s="9">
        <v>2908489.8636360001</v>
      </c>
      <c r="E5" s="9">
        <v>2539773.9545450001</v>
      </c>
      <c r="F5" s="9">
        <v>1332162.3636360001</v>
      </c>
      <c r="G5" s="9">
        <v>1290800.590909</v>
      </c>
      <c r="H5" s="10">
        <v>1434661.2272729999</v>
      </c>
    </row>
    <row r="6" spans="2:8" s="1" customFormat="1" ht="29" customHeight="1">
      <c r="B6" s="6" t="s">
        <v>154</v>
      </c>
      <c r="C6" s="7">
        <v>1809860.57</v>
      </c>
      <c r="D6" s="7">
        <v>1167727.52</v>
      </c>
      <c r="E6" s="7">
        <v>1398097.45</v>
      </c>
      <c r="F6" s="7">
        <v>1388781</v>
      </c>
      <c r="G6" s="7">
        <v>1097977.82</v>
      </c>
      <c r="H6" s="8">
        <v>1631490.4</v>
      </c>
    </row>
    <row r="7" spans="2:8" s="1" customFormat="1" ht="29" customHeight="1">
      <c r="B7" s="11" t="s">
        <v>160</v>
      </c>
      <c r="C7" s="9">
        <v>7555583.2941180002</v>
      </c>
      <c r="D7" s="9">
        <v>4536942.6382980002</v>
      </c>
      <c r="E7" s="9">
        <v>6108016</v>
      </c>
      <c r="F7" s="9">
        <v>2324382.8571429998</v>
      </c>
      <c r="G7" s="9">
        <v>2347711.2000000002</v>
      </c>
      <c r="H7" s="10">
        <v>2538498.1176470001</v>
      </c>
    </row>
    <row r="8" spans="2:8" s="1" customFormat="1" ht="29" customHeight="1">
      <c r="B8" s="11" t="s">
        <v>162</v>
      </c>
      <c r="C8" s="7">
        <v>5159368.17</v>
      </c>
      <c r="D8" s="7">
        <v>4724130</v>
      </c>
      <c r="E8" s="7">
        <v>4724707.6399999997</v>
      </c>
      <c r="F8" s="7">
        <v>4795207.47</v>
      </c>
      <c r="G8" s="7">
        <v>3562834.32</v>
      </c>
      <c r="H8" s="8">
        <v>4893807.34</v>
      </c>
    </row>
    <row r="9" spans="2:8" s="1" customFormat="1" ht="29" customHeight="1">
      <c r="B9" s="6" t="s">
        <v>153</v>
      </c>
      <c r="C9" s="9">
        <v>6820498.2950820001</v>
      </c>
      <c r="D9" s="9">
        <v>6489190.6885249997</v>
      </c>
      <c r="E9" s="9">
        <v>6982982.4666670002</v>
      </c>
      <c r="F9" s="9">
        <v>2353185.377049</v>
      </c>
      <c r="G9" s="9">
        <v>670589.93548400002</v>
      </c>
      <c r="H9" s="10">
        <v>3882097.5081969998</v>
      </c>
    </row>
    <row r="10" spans="2:8" s="1" customFormat="1" ht="29" customHeight="1">
      <c r="B10" s="6" t="s">
        <v>155</v>
      </c>
      <c r="C10" s="7">
        <v>12763124.77</v>
      </c>
      <c r="D10" s="7">
        <v>9922493.4299999997</v>
      </c>
      <c r="E10" s="7">
        <v>6941555.0599999996</v>
      </c>
      <c r="F10" s="7">
        <v>8939338.6699999999</v>
      </c>
      <c r="G10" s="7">
        <v>7868501.0499999998</v>
      </c>
      <c r="H10" s="8">
        <v>11384628.310000001</v>
      </c>
    </row>
    <row r="11" spans="2:8" s="1" customFormat="1" ht="29" customHeight="1">
      <c r="B11" s="6"/>
      <c r="H11" s="12"/>
    </row>
    <row r="12" spans="2:8" s="1" customFormat="1" ht="29" customHeight="1">
      <c r="B12" s="6" t="s">
        <v>272</v>
      </c>
      <c r="C12" s="1">
        <f t="shared" ref="C12:H12" si="0">C3/C4</f>
        <v>0.61170876283826203</v>
      </c>
      <c r="D12" s="1">
        <f t="shared" si="0"/>
        <v>0.39415207743741199</v>
      </c>
      <c r="E12" s="1">
        <f t="shared" si="0"/>
        <v>0.69630778611061195</v>
      </c>
      <c r="F12" s="1">
        <f t="shared" si="0"/>
        <v>0.30258984696055102</v>
      </c>
      <c r="G12" s="1">
        <f t="shared" si="0"/>
        <v>0.28584172104664801</v>
      </c>
      <c r="H12" s="12">
        <f t="shared" si="0"/>
        <v>0.26850341739377198</v>
      </c>
    </row>
    <row r="13" spans="2:8" s="1" customFormat="1" ht="29" customHeight="1">
      <c r="B13" s="6" t="s">
        <v>273</v>
      </c>
      <c r="C13" s="1">
        <f t="shared" ref="C13:H13" si="1">C5/C6</f>
        <v>1.65931694847742</v>
      </c>
      <c r="D13" s="1">
        <f t="shared" si="1"/>
        <v>2.4907264869770298</v>
      </c>
      <c r="E13" s="1">
        <f t="shared" si="1"/>
        <v>1.8165929381710799</v>
      </c>
      <c r="F13" s="1">
        <f t="shared" si="1"/>
        <v>0.95923141491423103</v>
      </c>
      <c r="G13" s="1">
        <f t="shared" si="1"/>
        <v>1.1756162714734999</v>
      </c>
      <c r="H13" s="12">
        <f t="shared" si="1"/>
        <v>0.87935621764798599</v>
      </c>
    </row>
    <row r="14" spans="2:8" s="1" customFormat="1" ht="29" customHeight="1">
      <c r="B14" s="11" t="s">
        <v>274</v>
      </c>
      <c r="C14" s="1">
        <f t="shared" ref="C14:H14" si="2">C7/C8</f>
        <v>1.46443964554637</v>
      </c>
      <c r="D14" s="1">
        <f t="shared" si="2"/>
        <v>0.96037633136640999</v>
      </c>
      <c r="E14" s="1">
        <f t="shared" si="2"/>
        <v>1.2927817899860601</v>
      </c>
      <c r="F14" s="1">
        <f t="shared" si="2"/>
        <v>0.48473040461437999</v>
      </c>
      <c r="G14" s="1">
        <f t="shared" si="2"/>
        <v>0.65894481447568398</v>
      </c>
      <c r="H14" s="12">
        <f t="shared" si="2"/>
        <v>0.518716398354783</v>
      </c>
    </row>
    <row r="15" spans="2:8" s="1" customFormat="1" ht="29" customHeight="1">
      <c r="B15" s="6" t="s">
        <v>275</v>
      </c>
      <c r="C15" s="1">
        <f t="shared" ref="C15:H15" si="3">C9/C10</f>
        <v>0.53439094406674803</v>
      </c>
      <c r="D15" s="1">
        <f t="shared" si="3"/>
        <v>0.65398790478463398</v>
      </c>
      <c r="E15" s="1">
        <f t="shared" si="3"/>
        <v>1.0059680296862801</v>
      </c>
      <c r="F15" s="1">
        <f t="shared" si="3"/>
        <v>0.26323931377006399</v>
      </c>
      <c r="G15" s="1">
        <f t="shared" si="3"/>
        <v>8.5224610281268307E-2</v>
      </c>
      <c r="H15" s="12">
        <f t="shared" si="3"/>
        <v>0.34099466425153802</v>
      </c>
    </row>
    <row r="16" spans="2:8" s="1" customFormat="1" ht="29" customHeight="1">
      <c r="B16" s="6"/>
      <c r="H16" s="12"/>
    </row>
    <row r="17" spans="2:8" s="1" customFormat="1" ht="29" customHeight="1">
      <c r="B17" s="6" t="s">
        <v>3</v>
      </c>
      <c r="C17" s="1">
        <f>AVERAGE(C12:E12)</f>
        <v>0.56738954212876203</v>
      </c>
      <c r="H17" s="12"/>
    </row>
    <row r="18" spans="2:8" s="1" customFormat="1" ht="29" customHeight="1">
      <c r="B18" s="6"/>
      <c r="C18" s="1">
        <f>AVERAGE(C13:E13)</f>
        <v>1.98887879120851</v>
      </c>
      <c r="H18" s="12"/>
    </row>
    <row r="19" spans="2:8" s="1" customFormat="1" ht="29" customHeight="1">
      <c r="B19" s="11"/>
      <c r="C19" s="1">
        <f>AVERAGE(C14:E14)</f>
        <v>1.2391992556329401</v>
      </c>
      <c r="H19" s="12"/>
    </row>
    <row r="20" spans="2:8" s="1" customFormat="1" ht="29" customHeight="1">
      <c r="B20" s="6"/>
      <c r="C20" s="1">
        <f>AVERAGE(C15:E15)</f>
        <v>0.73144895951255295</v>
      </c>
      <c r="H20" s="12"/>
    </row>
    <row r="21" spans="2:8" s="1" customFormat="1" ht="29" customHeight="1">
      <c r="B21" s="6"/>
      <c r="H21" s="12"/>
    </row>
    <row r="22" spans="2:8" s="1" customFormat="1" ht="29" customHeight="1">
      <c r="B22" s="6" t="s">
        <v>4</v>
      </c>
      <c r="C22" s="287" t="s">
        <v>269</v>
      </c>
      <c r="D22" s="287"/>
      <c r="E22" s="287"/>
      <c r="F22" s="287" t="s">
        <v>65</v>
      </c>
      <c r="G22" s="287"/>
      <c r="H22" s="318"/>
    </row>
    <row r="23" spans="2:8" s="1" customFormat="1" ht="29" customHeight="1">
      <c r="B23" s="6" t="s">
        <v>270</v>
      </c>
      <c r="C23" s="1">
        <f t="shared" ref="C23:H26" si="4">C12/$C17</f>
        <v>1.0781107465309001</v>
      </c>
      <c r="D23" s="1">
        <f t="shared" si="4"/>
        <v>0.69467631701249</v>
      </c>
      <c r="E23" s="1">
        <f t="shared" si="4"/>
        <v>1.22721293645661</v>
      </c>
      <c r="F23" s="1">
        <f t="shared" si="4"/>
        <v>0.53330176975994104</v>
      </c>
      <c r="G23" s="1">
        <f t="shared" si="4"/>
        <v>0.50378390827263297</v>
      </c>
      <c r="H23" s="12">
        <f t="shared" si="4"/>
        <v>0.47322588355503897</v>
      </c>
    </row>
    <row r="24" spans="2:8" s="1" customFormat="1" ht="29" customHeight="1">
      <c r="B24" s="6" t="s">
        <v>152</v>
      </c>
      <c r="C24" s="1">
        <f t="shared" si="4"/>
        <v>0.83429767354960804</v>
      </c>
      <c r="D24" s="1">
        <f t="shared" si="4"/>
        <v>1.25232693816579</v>
      </c>
      <c r="E24" s="1">
        <f t="shared" si="4"/>
        <v>0.91337538828460196</v>
      </c>
      <c r="F24" s="1">
        <f t="shared" si="4"/>
        <v>0.48229757346417701</v>
      </c>
      <c r="G24" s="1">
        <f t="shared" si="4"/>
        <v>0.59109498108688396</v>
      </c>
      <c r="H24" s="12">
        <f t="shared" si="4"/>
        <v>0.44213665585606599</v>
      </c>
    </row>
    <row r="25" spans="2:8" s="1" customFormat="1" ht="29" customHeight="1">
      <c r="B25" s="11" t="s">
        <v>160</v>
      </c>
      <c r="C25" s="1">
        <f t="shared" si="4"/>
        <v>1.1817628512037599</v>
      </c>
      <c r="D25" s="1">
        <f t="shared" si="4"/>
        <v>0.77499750504278697</v>
      </c>
      <c r="E25" s="1">
        <f t="shared" si="4"/>
        <v>1.0432396437534499</v>
      </c>
      <c r="F25" s="1">
        <f t="shared" si="4"/>
        <v>0.39116421544878599</v>
      </c>
      <c r="G25" s="1">
        <f t="shared" si="4"/>
        <v>0.53175049248969697</v>
      </c>
      <c r="H25" s="12">
        <f t="shared" si="4"/>
        <v>0.41858998542557901</v>
      </c>
    </row>
    <row r="26" spans="2:8" s="1" customFormat="1" ht="29" customHeight="1">
      <c r="B26" s="13" t="s">
        <v>153</v>
      </c>
      <c r="C26" s="14">
        <f t="shared" si="4"/>
        <v>0.73059225406906503</v>
      </c>
      <c r="D26" s="14">
        <f t="shared" si="4"/>
        <v>0.89409916615434104</v>
      </c>
      <c r="E26" s="14">
        <f t="shared" si="4"/>
        <v>1.37530857977659</v>
      </c>
      <c r="F26" s="14">
        <f t="shared" si="4"/>
        <v>0.359887467671689</v>
      </c>
      <c r="G26" s="14">
        <f t="shared" si="4"/>
        <v>0.11651477409724301</v>
      </c>
      <c r="H26" s="15">
        <f t="shared" si="4"/>
        <v>0.46619064777777602</v>
      </c>
    </row>
    <row r="35" spans="2:7">
      <c r="C35" s="2"/>
      <c r="D35" s="2"/>
      <c r="E35" s="2"/>
      <c r="F35" s="2"/>
    </row>
    <row r="36" spans="2:7">
      <c r="B36" s="1"/>
    </row>
    <row r="37" spans="2:7">
      <c r="B37"/>
    </row>
    <row r="38" spans="2:7">
      <c r="B38"/>
    </row>
    <row r="39" spans="2:7">
      <c r="B39" s="1"/>
    </row>
    <row r="40" spans="2:7">
      <c r="B40"/>
    </row>
    <row r="41" spans="2:7">
      <c r="B41"/>
      <c r="G41"/>
    </row>
    <row r="42" spans="2:7">
      <c r="D42"/>
      <c r="E42"/>
      <c r="F42"/>
      <c r="G42"/>
    </row>
  </sheetData>
  <mergeCells count="4">
    <mergeCell ref="C2:E2"/>
    <mergeCell ref="F2:H2"/>
    <mergeCell ref="C22:E22"/>
    <mergeCell ref="F22:H22"/>
  </mergeCells>
  <phoneticPr fontId="16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62"/>
  <sheetViews>
    <sheetView topLeftCell="A40" zoomScale="115" zoomScaleNormal="115" workbookViewId="0">
      <selection activeCell="I13" sqref="I13"/>
    </sheetView>
  </sheetViews>
  <sheetFormatPr defaultColWidth="9" defaultRowHeight="13.5"/>
  <cols>
    <col min="1" max="1" width="2.265625" customWidth="1"/>
    <col min="2" max="2" width="18.1328125" style="1" customWidth="1"/>
    <col min="3" max="7" width="13.3984375" style="1" customWidth="1"/>
    <col min="8" max="8" width="11.46484375" customWidth="1"/>
  </cols>
  <sheetData>
    <row r="2" spans="2:8" ht="25.15">
      <c r="B2" s="296" t="s">
        <v>36</v>
      </c>
      <c r="C2" s="297"/>
      <c r="D2" s="297"/>
      <c r="E2" s="297"/>
      <c r="F2" s="297"/>
      <c r="G2" s="298"/>
      <c r="H2" s="40"/>
    </row>
    <row r="3" spans="2:8" ht="25.15">
      <c r="B3" s="31"/>
      <c r="C3" s="287" t="s">
        <v>37</v>
      </c>
      <c r="D3" s="287"/>
      <c r="E3" s="287"/>
      <c r="F3" s="32"/>
      <c r="G3" s="33"/>
      <c r="H3" s="40"/>
    </row>
    <row r="4" spans="2:8" s="1" customFormat="1" ht="21" customHeight="1">
      <c r="B4" s="17" t="s">
        <v>8</v>
      </c>
      <c r="C4" s="1">
        <v>1</v>
      </c>
      <c r="D4" s="1">
        <v>2</v>
      </c>
      <c r="E4" s="1">
        <v>3</v>
      </c>
      <c r="F4" s="1" t="s">
        <v>3</v>
      </c>
      <c r="G4" s="12" t="s">
        <v>38</v>
      </c>
      <c r="H4" s="75"/>
    </row>
    <row r="5" spans="2:8" s="1" customFormat="1" ht="21" customHeight="1">
      <c r="B5" s="17" t="s">
        <v>39</v>
      </c>
      <c r="C5" s="1">
        <v>0.23193910000000001</v>
      </c>
      <c r="D5" s="1">
        <v>0.2151399</v>
      </c>
      <c r="E5" s="1">
        <v>0.24829503</v>
      </c>
      <c r="F5" s="1">
        <f t="shared" ref="F5:F19" si="0">AVERAGE(C5:E5)</f>
        <v>0.23179134333333301</v>
      </c>
      <c r="G5" s="12">
        <f t="shared" ref="G5:G19" si="1">F5*100</f>
        <v>23.179134333333302</v>
      </c>
    </row>
    <row r="6" spans="2:8" s="1" customFormat="1" ht="21" customHeight="1">
      <c r="B6" s="17"/>
      <c r="C6" s="1">
        <v>0.31010726</v>
      </c>
      <c r="D6" s="1">
        <v>0.31030219999999997</v>
      </c>
      <c r="E6" s="1">
        <v>0.23224406</v>
      </c>
      <c r="F6" s="1">
        <f t="shared" si="0"/>
        <v>0.28421784</v>
      </c>
      <c r="G6" s="12">
        <f t="shared" si="1"/>
        <v>28.421783999999999</v>
      </c>
    </row>
    <row r="7" spans="2:8" s="1" customFormat="1" ht="21" customHeight="1">
      <c r="B7" s="17"/>
      <c r="C7" s="1">
        <v>0.27176927000000001</v>
      </c>
      <c r="D7" s="1">
        <v>0.275505</v>
      </c>
      <c r="E7" s="1">
        <v>0.28412090000000001</v>
      </c>
      <c r="F7" s="1">
        <f t="shared" si="0"/>
        <v>0.27713172333333302</v>
      </c>
      <c r="G7" s="12">
        <f t="shared" si="1"/>
        <v>27.713172333333301</v>
      </c>
    </row>
    <row r="8" spans="2:8" s="1" customFormat="1" ht="21" customHeight="1">
      <c r="B8" s="17"/>
      <c r="C8" s="1">
        <v>0.3344838</v>
      </c>
      <c r="D8" s="1">
        <v>0.32841208999999999</v>
      </c>
      <c r="E8" s="1">
        <v>0.24325414000000001</v>
      </c>
      <c r="F8" s="1">
        <f t="shared" si="0"/>
        <v>0.30205000999999998</v>
      </c>
      <c r="G8" s="12">
        <f t="shared" si="1"/>
        <v>30.205000999999999</v>
      </c>
    </row>
    <row r="9" spans="2:8" s="1" customFormat="1" ht="21" customHeight="1">
      <c r="B9" s="17"/>
      <c r="C9" s="1">
        <v>0.23248530000000001</v>
      </c>
      <c r="D9" s="1">
        <v>0.23599300000000001</v>
      </c>
      <c r="E9" s="1">
        <v>0.2803851</v>
      </c>
      <c r="F9" s="1">
        <f t="shared" si="0"/>
        <v>0.249621133333333</v>
      </c>
      <c r="G9" s="12">
        <f t="shared" si="1"/>
        <v>24.962113333333299</v>
      </c>
    </row>
    <row r="10" spans="2:8" s="1" customFormat="1" ht="21" customHeight="1">
      <c r="B10" s="17" t="s">
        <v>40</v>
      </c>
      <c r="C10" s="1">
        <v>0.43398463999999998</v>
      </c>
      <c r="D10" s="1">
        <v>0.47378594000000002</v>
      </c>
      <c r="E10" s="1">
        <v>0.46452004000000002</v>
      </c>
      <c r="F10" s="1">
        <f t="shared" si="0"/>
        <v>0.45743020666666701</v>
      </c>
      <c r="G10" s="12">
        <f t="shared" si="1"/>
        <v>45.743020666666702</v>
      </c>
    </row>
    <row r="11" spans="2:8" s="1" customFormat="1" ht="21" customHeight="1">
      <c r="B11" s="17"/>
      <c r="C11" s="1">
        <v>0.41863776000000003</v>
      </c>
      <c r="D11" s="1">
        <v>0.40677124999999997</v>
      </c>
      <c r="E11" s="1">
        <v>0.46945664999999998</v>
      </c>
      <c r="F11" s="1">
        <f t="shared" si="0"/>
        <v>0.43162188666666701</v>
      </c>
      <c r="G11" s="12">
        <f t="shared" si="1"/>
        <v>43.162188666666701</v>
      </c>
    </row>
    <row r="12" spans="2:8" s="1" customFormat="1" ht="21" customHeight="1">
      <c r="B12" s="17"/>
      <c r="C12" s="1">
        <v>0.43837405000000002</v>
      </c>
      <c r="D12" s="1">
        <v>0.42260578999999998</v>
      </c>
      <c r="E12" s="1">
        <v>0.46017670999999999</v>
      </c>
      <c r="F12" s="1">
        <f t="shared" si="0"/>
        <v>0.44038551666666698</v>
      </c>
      <c r="G12" s="12">
        <f t="shared" si="1"/>
        <v>44.038551666666699</v>
      </c>
    </row>
    <row r="13" spans="2:8" s="1" customFormat="1" ht="21" customHeight="1">
      <c r="B13" s="17"/>
      <c r="C13" s="1">
        <v>0.37412179000000001</v>
      </c>
      <c r="D13" s="1">
        <v>0.39792612999999999</v>
      </c>
      <c r="E13" s="1">
        <v>0.40388075000000001</v>
      </c>
      <c r="F13" s="1">
        <f t="shared" si="0"/>
        <v>0.39197622333333298</v>
      </c>
      <c r="G13" s="12">
        <f t="shared" si="1"/>
        <v>39.1976223333333</v>
      </c>
    </row>
    <row r="14" spans="2:8" s="1" customFormat="1" ht="21" customHeight="1">
      <c r="B14" s="17"/>
      <c r="C14" s="1">
        <v>0.52819532999999996</v>
      </c>
      <c r="D14" s="1">
        <v>0.46373857000000002</v>
      </c>
      <c r="E14" s="1">
        <v>0.48980138000000001</v>
      </c>
      <c r="F14" s="1">
        <f t="shared" si="0"/>
        <v>0.49391175999999998</v>
      </c>
      <c r="G14" s="12">
        <f t="shared" si="1"/>
        <v>49.391176000000002</v>
      </c>
    </row>
    <row r="15" spans="2:8" s="1" customFormat="1" ht="21" customHeight="1">
      <c r="B15" s="17" t="s">
        <v>41</v>
      </c>
      <c r="C15" s="1">
        <v>0.3136312</v>
      </c>
      <c r="D15" s="1">
        <v>0.33357500000000001</v>
      </c>
      <c r="E15" s="1">
        <v>0.36205039999999999</v>
      </c>
      <c r="F15" s="1">
        <f t="shared" si="0"/>
        <v>0.33641886666666698</v>
      </c>
      <c r="G15" s="12">
        <f t="shared" si="1"/>
        <v>33.6418866666667</v>
      </c>
    </row>
    <row r="16" spans="2:8" s="1" customFormat="1" ht="21" customHeight="1">
      <c r="B16" s="17"/>
      <c r="C16" s="1">
        <v>0.321301</v>
      </c>
      <c r="D16" s="1">
        <v>0.35483599999999998</v>
      </c>
      <c r="E16" s="1">
        <v>0.31055050000000001</v>
      </c>
      <c r="F16" s="1">
        <f t="shared" si="0"/>
        <v>0.328895833333333</v>
      </c>
      <c r="G16" s="12">
        <f t="shared" si="1"/>
        <v>32.889583333333299</v>
      </c>
    </row>
    <row r="17" spans="2:8" s="1" customFormat="1" ht="21" customHeight="1">
      <c r="B17" s="17"/>
      <c r="C17" s="1">
        <v>0.344943</v>
      </c>
      <c r="D17" s="1">
        <v>0.31507800000000002</v>
      </c>
      <c r="E17" s="1">
        <v>0.23797177</v>
      </c>
      <c r="F17" s="1">
        <f t="shared" si="0"/>
        <v>0.299330923333333</v>
      </c>
      <c r="G17" s="12">
        <f t="shared" si="1"/>
        <v>29.933092333333299</v>
      </c>
    </row>
    <row r="18" spans="2:8" s="1" customFormat="1" ht="21" customHeight="1">
      <c r="B18" s="17"/>
      <c r="C18" s="1">
        <v>0.32342989999999999</v>
      </c>
      <c r="D18" s="1">
        <v>0.319241</v>
      </c>
      <c r="E18" s="1">
        <v>0.29854599999999998</v>
      </c>
      <c r="F18" s="1">
        <f t="shared" si="0"/>
        <v>0.31373896666666701</v>
      </c>
      <c r="G18" s="12">
        <f t="shared" si="1"/>
        <v>31.373896666666699</v>
      </c>
    </row>
    <row r="19" spans="2:8" s="1" customFormat="1" ht="21" customHeight="1">
      <c r="B19" s="18"/>
      <c r="C19" s="14">
        <v>0.24725230000000001</v>
      </c>
      <c r="D19" s="14">
        <v>0.27489609999999998</v>
      </c>
      <c r="E19" s="14">
        <v>0.26108749999999997</v>
      </c>
      <c r="F19" s="14">
        <f t="shared" si="0"/>
        <v>0.26107863333333298</v>
      </c>
      <c r="G19" s="15">
        <f t="shared" si="1"/>
        <v>26.107863333333299</v>
      </c>
    </row>
    <row r="20" spans="2:8">
      <c r="H20" s="35"/>
    </row>
    <row r="24" spans="2:8" ht="25.15">
      <c r="B24" s="296" t="s">
        <v>42</v>
      </c>
      <c r="C24" s="297"/>
      <c r="D24" s="297"/>
      <c r="E24" s="297"/>
      <c r="F24" s="297"/>
      <c r="G24" s="298"/>
    </row>
    <row r="25" spans="2:8" ht="25.15">
      <c r="B25" s="31"/>
      <c r="C25" s="287" t="s">
        <v>43</v>
      </c>
      <c r="D25" s="287"/>
      <c r="E25" s="287"/>
      <c r="F25" s="287"/>
      <c r="G25" s="33"/>
    </row>
    <row r="26" spans="2:8" s="1" customFormat="1" ht="18" customHeight="1">
      <c r="B26" s="17" t="s">
        <v>8</v>
      </c>
      <c r="C26" s="1">
        <v>1</v>
      </c>
      <c r="D26" s="1">
        <v>2</v>
      </c>
      <c r="E26" s="1">
        <v>3</v>
      </c>
      <c r="F26" s="1">
        <v>4</v>
      </c>
      <c r="G26" s="12" t="s">
        <v>3</v>
      </c>
    </row>
    <row r="27" spans="2:8" s="1" customFormat="1" ht="18" customHeight="1">
      <c r="B27" s="17" t="s">
        <v>44</v>
      </c>
      <c r="C27" s="1">
        <v>5</v>
      </c>
      <c r="D27" s="1">
        <v>6</v>
      </c>
      <c r="E27" s="1">
        <v>6</v>
      </c>
      <c r="F27" s="1">
        <v>7</v>
      </c>
      <c r="G27" s="12">
        <f t="shared" ref="G27:G31" si="2">AVERAGE(C27:F27)</f>
        <v>6</v>
      </c>
    </row>
    <row r="28" spans="2:8" s="1" customFormat="1" ht="18" customHeight="1">
      <c r="B28" s="17"/>
      <c r="C28" s="1">
        <v>9</v>
      </c>
      <c r="D28" s="1">
        <v>8</v>
      </c>
      <c r="E28" s="1">
        <v>11</v>
      </c>
      <c r="F28" s="1">
        <v>12</v>
      </c>
      <c r="G28" s="12">
        <f t="shared" si="2"/>
        <v>10</v>
      </c>
    </row>
    <row r="29" spans="2:8" s="1" customFormat="1" ht="18" customHeight="1">
      <c r="B29" s="17"/>
      <c r="C29" s="1">
        <v>5</v>
      </c>
      <c r="D29" s="1">
        <v>6</v>
      </c>
      <c r="E29" s="1">
        <v>8</v>
      </c>
      <c r="F29" s="1">
        <v>8</v>
      </c>
      <c r="G29" s="12">
        <f t="shared" si="2"/>
        <v>6.75</v>
      </c>
    </row>
    <row r="30" spans="2:8" s="1" customFormat="1" ht="18" customHeight="1">
      <c r="B30" s="17"/>
      <c r="C30" s="1">
        <v>9</v>
      </c>
      <c r="D30" s="1">
        <v>10</v>
      </c>
      <c r="E30" s="1">
        <v>11</v>
      </c>
      <c r="F30" s="1">
        <v>10</v>
      </c>
      <c r="G30" s="12">
        <f t="shared" si="2"/>
        <v>10</v>
      </c>
    </row>
    <row r="31" spans="2:8" s="1" customFormat="1" ht="18" customHeight="1">
      <c r="B31" s="17"/>
      <c r="C31" s="1">
        <v>8</v>
      </c>
      <c r="D31" s="1">
        <v>9</v>
      </c>
      <c r="E31" s="1">
        <v>15</v>
      </c>
      <c r="F31" s="1">
        <v>10</v>
      </c>
      <c r="G31" s="12">
        <f t="shared" si="2"/>
        <v>10.5</v>
      </c>
    </row>
    <row r="32" spans="2:8" s="1" customFormat="1" ht="18" customHeight="1">
      <c r="B32" s="17" t="s">
        <v>40</v>
      </c>
      <c r="C32" s="1">
        <v>33</v>
      </c>
      <c r="D32" s="1">
        <v>39</v>
      </c>
      <c r="E32" s="1">
        <v>31</v>
      </c>
      <c r="F32" s="1">
        <v>30</v>
      </c>
      <c r="G32" s="12">
        <f t="shared" ref="G32:G41" si="3">AVERAGE(C32:F32)</f>
        <v>33.25</v>
      </c>
    </row>
    <row r="33" spans="2:8" s="1" customFormat="1" ht="18" customHeight="1">
      <c r="B33" s="17"/>
      <c r="C33" s="1">
        <v>24</v>
      </c>
      <c r="D33" s="1">
        <v>26</v>
      </c>
      <c r="E33" s="1">
        <v>20</v>
      </c>
      <c r="F33" s="1">
        <v>36</v>
      </c>
      <c r="G33" s="12">
        <f t="shared" si="3"/>
        <v>26.5</v>
      </c>
    </row>
    <row r="34" spans="2:8" s="1" customFormat="1" ht="18" customHeight="1">
      <c r="B34" s="17"/>
      <c r="C34" s="1">
        <v>20</v>
      </c>
      <c r="D34" s="1">
        <v>24</v>
      </c>
      <c r="E34" s="1">
        <v>25</v>
      </c>
      <c r="F34" s="1">
        <v>22</v>
      </c>
      <c r="G34" s="12">
        <f t="shared" si="3"/>
        <v>22.75</v>
      </c>
    </row>
    <row r="35" spans="2:8" s="1" customFormat="1" ht="18" customHeight="1">
      <c r="B35" s="17"/>
      <c r="C35" s="1">
        <v>22</v>
      </c>
      <c r="D35" s="1">
        <v>27</v>
      </c>
      <c r="E35" s="1">
        <v>28</v>
      </c>
      <c r="F35" s="1">
        <v>25</v>
      </c>
      <c r="G35" s="12">
        <f t="shared" si="3"/>
        <v>25.5</v>
      </c>
    </row>
    <row r="36" spans="2:8" s="1" customFormat="1" ht="18" customHeight="1">
      <c r="B36" s="17"/>
      <c r="C36" s="1">
        <v>14</v>
      </c>
      <c r="D36" s="1">
        <v>15</v>
      </c>
      <c r="E36" s="1">
        <v>18</v>
      </c>
      <c r="F36" s="1">
        <v>15</v>
      </c>
      <c r="G36" s="12">
        <f t="shared" si="3"/>
        <v>15.5</v>
      </c>
    </row>
    <row r="37" spans="2:8" s="1" customFormat="1" ht="18" customHeight="1">
      <c r="B37" s="17" t="s">
        <v>41</v>
      </c>
      <c r="C37" s="1">
        <v>10</v>
      </c>
      <c r="D37" s="1">
        <v>10</v>
      </c>
      <c r="E37" s="1">
        <v>14</v>
      </c>
      <c r="F37" s="1">
        <v>16</v>
      </c>
      <c r="G37" s="12">
        <f t="shared" si="3"/>
        <v>12.5</v>
      </c>
    </row>
    <row r="38" spans="2:8" s="1" customFormat="1" ht="18" customHeight="1">
      <c r="B38" s="17"/>
      <c r="C38" s="1">
        <v>7</v>
      </c>
      <c r="D38" s="1">
        <v>9</v>
      </c>
      <c r="E38" s="1">
        <v>7</v>
      </c>
      <c r="F38" s="1">
        <v>6</v>
      </c>
      <c r="G38" s="12">
        <f t="shared" si="3"/>
        <v>7.25</v>
      </c>
    </row>
    <row r="39" spans="2:8" s="1" customFormat="1" ht="18" customHeight="1">
      <c r="B39" s="17"/>
      <c r="C39" s="1">
        <v>8</v>
      </c>
      <c r="D39" s="1">
        <v>9</v>
      </c>
      <c r="E39" s="1">
        <v>12</v>
      </c>
      <c r="F39" s="1">
        <v>13</v>
      </c>
      <c r="G39" s="12">
        <f t="shared" si="3"/>
        <v>10.5</v>
      </c>
    </row>
    <row r="40" spans="2:8" s="1" customFormat="1" ht="18" customHeight="1">
      <c r="B40" s="17"/>
      <c r="C40" s="1">
        <v>8</v>
      </c>
      <c r="D40" s="1">
        <v>8</v>
      </c>
      <c r="E40" s="1">
        <v>9</v>
      </c>
      <c r="F40" s="1">
        <v>7</v>
      </c>
      <c r="G40" s="12">
        <f t="shared" si="3"/>
        <v>8</v>
      </c>
    </row>
    <row r="41" spans="2:8" s="1" customFormat="1" ht="18" customHeight="1">
      <c r="B41" s="18"/>
      <c r="C41" s="14">
        <v>12</v>
      </c>
      <c r="D41" s="14">
        <v>14</v>
      </c>
      <c r="E41" s="14">
        <v>11</v>
      </c>
      <c r="F41" s="14">
        <v>10</v>
      </c>
      <c r="G41" s="15">
        <f t="shared" si="3"/>
        <v>11.75</v>
      </c>
    </row>
    <row r="42" spans="2:8" s="1" customFormat="1" ht="16.05" customHeight="1"/>
    <row r="45" spans="2:8" ht="25.15">
      <c r="B45" s="296" t="s">
        <v>45</v>
      </c>
      <c r="C45" s="297"/>
      <c r="D45" s="297"/>
      <c r="E45" s="297"/>
      <c r="F45" s="297"/>
      <c r="G45" s="298"/>
      <c r="H45" s="40"/>
    </row>
    <row r="46" spans="2:8" ht="25.15">
      <c r="B46" s="31"/>
      <c r="C46" s="287" t="s">
        <v>37</v>
      </c>
      <c r="D46" s="287"/>
      <c r="E46" s="287"/>
      <c r="F46" s="32"/>
      <c r="G46" s="33"/>
      <c r="H46" s="40"/>
    </row>
    <row r="47" spans="2:8" s="1" customFormat="1" ht="18" customHeight="1">
      <c r="B47" s="17" t="s">
        <v>8</v>
      </c>
      <c r="C47" s="1">
        <v>1</v>
      </c>
      <c r="D47" s="1">
        <v>2</v>
      </c>
      <c r="E47" s="1">
        <v>3</v>
      </c>
      <c r="F47" s="1" t="s">
        <v>3</v>
      </c>
      <c r="G47" s="12" t="s">
        <v>38</v>
      </c>
      <c r="H47" s="75"/>
    </row>
    <row r="48" spans="2:8" s="1" customFormat="1" ht="18" customHeight="1">
      <c r="B48" s="17" t="s">
        <v>39</v>
      </c>
      <c r="C48" s="1">
        <v>9.7652999999999993E-3</v>
      </c>
      <c r="D48" s="1">
        <v>9.7440579999999999E-3</v>
      </c>
      <c r="E48" s="1">
        <v>9.7769799999999994E-3</v>
      </c>
      <c r="F48" s="1">
        <f t="shared" ref="F48:F53" si="4">AVERAGE(C48:E48)</f>
        <v>9.7621126666666592E-3</v>
      </c>
      <c r="G48" s="12">
        <f t="shared" ref="G48:G53" si="5">F48*100</f>
        <v>0.97621126666666602</v>
      </c>
    </row>
    <row r="49" spans="2:7" s="1" customFormat="1" ht="18" customHeight="1">
      <c r="B49" s="17"/>
      <c r="C49" s="1">
        <v>1.0794700000000001E-2</v>
      </c>
      <c r="D49" s="1">
        <v>1.078637E-2</v>
      </c>
      <c r="E49" s="1">
        <v>1.1744058E-2</v>
      </c>
      <c r="F49" s="1">
        <f t="shared" si="4"/>
        <v>1.1108376E-2</v>
      </c>
      <c r="G49" s="12">
        <f t="shared" si="5"/>
        <v>1.1108376</v>
      </c>
    </row>
    <row r="50" spans="2:7" s="1" customFormat="1" ht="18" customHeight="1">
      <c r="B50" s="17"/>
      <c r="C50" s="1">
        <v>1.0545618E-2</v>
      </c>
      <c r="D50" s="1">
        <v>1.16454E-2</v>
      </c>
      <c r="E50" s="1">
        <v>1.2641100000000001E-2</v>
      </c>
      <c r="F50" s="1">
        <f t="shared" si="4"/>
        <v>1.1610706E-2</v>
      </c>
      <c r="G50" s="12">
        <f t="shared" si="5"/>
        <v>1.1610706</v>
      </c>
    </row>
    <row r="51" spans="2:7" s="1" customFormat="1" ht="18" customHeight="1">
      <c r="B51" s="17"/>
      <c r="C51" s="1">
        <v>1.051617E-2</v>
      </c>
      <c r="D51" s="1">
        <v>1.09687E-2</v>
      </c>
      <c r="E51" s="1">
        <v>1.05211E-2</v>
      </c>
      <c r="F51" s="1">
        <f t="shared" si="4"/>
        <v>1.06686566666667E-2</v>
      </c>
      <c r="G51" s="12">
        <f t="shared" si="5"/>
        <v>1.06686566666667</v>
      </c>
    </row>
    <row r="52" spans="2:7" s="1" customFormat="1" ht="18" customHeight="1">
      <c r="B52" s="17"/>
      <c r="C52" s="1">
        <v>8.4623600000000004E-3</v>
      </c>
      <c r="D52" s="1">
        <v>9.2571300000000006E-3</v>
      </c>
      <c r="E52" s="1">
        <v>9.0600000000000003E-3</v>
      </c>
      <c r="F52" s="1">
        <f t="shared" si="4"/>
        <v>8.9264966666666706E-3</v>
      </c>
      <c r="G52" s="12">
        <f t="shared" si="5"/>
        <v>0.89264966666666701</v>
      </c>
    </row>
    <row r="53" spans="2:7" s="1" customFormat="1" ht="18" customHeight="1">
      <c r="B53" s="17" t="s">
        <v>40</v>
      </c>
      <c r="C53" s="1">
        <v>1.8980299999999999E-2</v>
      </c>
      <c r="D53" s="1">
        <v>2.0151100000000002E-2</v>
      </c>
      <c r="E53" s="1">
        <v>2.34697E-2</v>
      </c>
      <c r="F53" s="1">
        <f t="shared" si="4"/>
        <v>2.0867033333333299E-2</v>
      </c>
      <c r="G53" s="12">
        <f t="shared" si="5"/>
        <v>2.0867033333333298</v>
      </c>
    </row>
    <row r="54" spans="2:7" s="1" customFormat="1" ht="18" customHeight="1">
      <c r="B54" s="17"/>
      <c r="C54" s="1">
        <v>1.7632410000000001E-2</v>
      </c>
      <c r="D54" s="1">
        <v>2.0564300000000001E-2</v>
      </c>
      <c r="E54" s="1">
        <v>2.5397650420000001E-2</v>
      </c>
      <c r="F54" s="1">
        <f t="shared" ref="F54:F57" si="6">AVERAGE(C54:E54)</f>
        <v>2.1198120139999999E-2</v>
      </c>
      <c r="G54" s="12">
        <f t="shared" ref="G54:G57" si="7">F54*100</f>
        <v>2.1198120139999999</v>
      </c>
    </row>
    <row r="55" spans="2:7" s="1" customFormat="1" ht="18" customHeight="1">
      <c r="B55" s="17"/>
      <c r="C55" s="1">
        <v>1.8697100000000001E-2</v>
      </c>
      <c r="D55" s="1">
        <v>1.813381E-2</v>
      </c>
      <c r="E55" s="1">
        <v>1.9873879600000002E-2</v>
      </c>
      <c r="F55" s="1">
        <f t="shared" si="6"/>
        <v>1.8901596533333301E-2</v>
      </c>
      <c r="G55" s="12">
        <f t="shared" si="7"/>
        <v>1.89015965333333</v>
      </c>
    </row>
    <row r="56" spans="2:7" s="1" customFormat="1" ht="18" customHeight="1">
      <c r="B56" s="17"/>
      <c r="C56" s="1">
        <v>1.9389099999999999E-2</v>
      </c>
      <c r="D56" s="1">
        <v>2.049956E-2</v>
      </c>
      <c r="E56" s="1">
        <v>1.99387E-2</v>
      </c>
      <c r="F56" s="1">
        <f t="shared" si="6"/>
        <v>1.9942453333333301E-2</v>
      </c>
      <c r="G56" s="12">
        <f t="shared" si="7"/>
        <v>1.9942453333333301</v>
      </c>
    </row>
    <row r="57" spans="2:7" s="1" customFormat="1" ht="18" customHeight="1">
      <c r="B57" s="17"/>
      <c r="C57" s="1">
        <v>1.7654900000000001E-2</v>
      </c>
      <c r="D57" s="1">
        <v>1.7095900000000001E-2</v>
      </c>
      <c r="E57" s="1">
        <v>1.8934599999999999E-2</v>
      </c>
      <c r="F57" s="1">
        <f t="shared" si="6"/>
        <v>1.7895133333333299E-2</v>
      </c>
      <c r="G57" s="12">
        <f t="shared" si="7"/>
        <v>1.78951333333333</v>
      </c>
    </row>
    <row r="58" spans="2:7" s="1" customFormat="1" ht="18" customHeight="1">
      <c r="B58" s="17" t="s">
        <v>41</v>
      </c>
      <c r="C58" s="1">
        <v>1.0843E-2</v>
      </c>
      <c r="D58" s="1">
        <v>1.8928E-2</v>
      </c>
      <c r="E58" s="1">
        <v>1.0918000000000001E-2</v>
      </c>
      <c r="F58" s="1">
        <f t="shared" ref="F58:F62" si="8">AVERAGE(C58:E58)</f>
        <v>1.3563E-2</v>
      </c>
      <c r="G58" s="12">
        <f t="shared" ref="G58:G62" si="9">F58*100</f>
        <v>1.3563000000000001</v>
      </c>
    </row>
    <row r="59" spans="2:7" s="1" customFormat="1" ht="18" customHeight="1">
      <c r="B59" s="17"/>
      <c r="C59" s="1">
        <v>1.3597E-2</v>
      </c>
      <c r="D59" s="1">
        <v>1.5364299999999999E-2</v>
      </c>
      <c r="E59" s="1">
        <v>1.4692E-2</v>
      </c>
      <c r="F59" s="1">
        <f t="shared" si="8"/>
        <v>1.4551100000000001E-2</v>
      </c>
      <c r="G59" s="12">
        <f t="shared" si="9"/>
        <v>1.4551099999999999</v>
      </c>
    </row>
    <row r="60" spans="2:7" s="1" customFormat="1" ht="18" customHeight="1">
      <c r="B60" s="17"/>
      <c r="C60" s="1">
        <v>1.4397E-2</v>
      </c>
      <c r="D60" s="1">
        <v>1.2035000000000001E-2</v>
      </c>
      <c r="E60" s="1">
        <v>1.3978600000000001E-2</v>
      </c>
      <c r="F60" s="1">
        <f t="shared" si="8"/>
        <v>1.34702E-2</v>
      </c>
      <c r="G60" s="12">
        <f t="shared" si="9"/>
        <v>1.3470200000000001</v>
      </c>
    </row>
    <row r="61" spans="2:7" s="1" customFormat="1" ht="18" customHeight="1">
      <c r="B61" s="17"/>
      <c r="C61" s="1">
        <v>1.18963E-2</v>
      </c>
      <c r="D61" s="1">
        <v>1.2022700000000001E-2</v>
      </c>
      <c r="E61" s="1">
        <v>1.3689399999999999E-2</v>
      </c>
      <c r="F61" s="1">
        <f t="shared" si="8"/>
        <v>1.25361333333333E-2</v>
      </c>
      <c r="G61" s="12">
        <f t="shared" si="9"/>
        <v>1.2536133333333299</v>
      </c>
    </row>
    <row r="62" spans="2:7" s="1" customFormat="1" ht="18" customHeight="1">
      <c r="B62" s="18"/>
      <c r="C62" s="14">
        <v>1.1879300000000001E-2</v>
      </c>
      <c r="D62" s="14">
        <v>1.2686029999999999E-2</v>
      </c>
      <c r="E62" s="14">
        <v>1.1354E-2</v>
      </c>
      <c r="F62" s="14">
        <f t="shared" si="8"/>
        <v>1.197311E-2</v>
      </c>
      <c r="G62" s="15">
        <f t="shared" si="9"/>
        <v>1.197311</v>
      </c>
    </row>
  </sheetData>
  <mergeCells count="6">
    <mergeCell ref="C46:E46"/>
    <mergeCell ref="B2:G2"/>
    <mergeCell ref="C3:E3"/>
    <mergeCell ref="B24:G24"/>
    <mergeCell ref="C25:F25"/>
    <mergeCell ref="B45:G45"/>
  </mergeCells>
  <phoneticPr fontId="16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23"/>
  <sheetViews>
    <sheetView zoomScale="115" zoomScaleNormal="115" workbookViewId="0">
      <selection activeCell="F4" sqref="F4"/>
    </sheetView>
  </sheetViews>
  <sheetFormatPr defaultColWidth="9" defaultRowHeight="13.5"/>
  <cols>
    <col min="1" max="1" width="2.1328125" customWidth="1"/>
    <col min="2" max="2" width="14.19921875" style="1" customWidth="1"/>
    <col min="3" max="4" width="14.9296875" style="1" customWidth="1"/>
  </cols>
  <sheetData>
    <row r="2" spans="2:4" ht="19.05" customHeight="1">
      <c r="B2" s="16" t="s">
        <v>8</v>
      </c>
      <c r="C2" s="4" t="s">
        <v>46</v>
      </c>
      <c r="D2" s="5" t="s">
        <v>47</v>
      </c>
    </row>
    <row r="3" spans="2:4" ht="19.05" customHeight="1">
      <c r="B3" s="16" t="s">
        <v>48</v>
      </c>
      <c r="C3" s="4">
        <v>3.13</v>
      </c>
      <c r="D3" s="5">
        <v>0.46</v>
      </c>
    </row>
    <row r="4" spans="2:4" ht="19.05" customHeight="1">
      <c r="B4" s="17"/>
      <c r="C4" s="1">
        <v>2.5</v>
      </c>
      <c r="D4" s="12">
        <v>0.43</v>
      </c>
    </row>
    <row r="5" spans="2:4" ht="19.05" customHeight="1">
      <c r="B5" s="17"/>
      <c r="C5" s="1">
        <v>2.84</v>
      </c>
      <c r="D5" s="12">
        <v>0.51</v>
      </c>
    </row>
    <row r="6" spans="2:4" ht="19.05" customHeight="1">
      <c r="B6" s="17"/>
      <c r="C6" s="1">
        <v>3.45</v>
      </c>
      <c r="D6" s="12">
        <v>0.84</v>
      </c>
    </row>
    <row r="7" spans="2:4" ht="19.05" customHeight="1">
      <c r="B7" s="17"/>
      <c r="C7" s="1">
        <v>2.6</v>
      </c>
      <c r="D7" s="12">
        <v>0.66</v>
      </c>
    </row>
    <row r="8" spans="2:4" ht="19.05" customHeight="1">
      <c r="B8" s="17"/>
      <c r="C8" s="1">
        <v>2.6</v>
      </c>
      <c r="D8" s="12">
        <v>0.59</v>
      </c>
    </row>
    <row r="9" spans="2:4" ht="19.05" customHeight="1">
      <c r="B9" s="18"/>
      <c r="C9" s="14">
        <v>2.9</v>
      </c>
      <c r="D9" s="15">
        <v>0.37</v>
      </c>
    </row>
    <row r="10" spans="2:4" ht="19.05" customHeight="1">
      <c r="B10" s="16" t="s">
        <v>49</v>
      </c>
      <c r="C10" s="4">
        <v>3.87</v>
      </c>
      <c r="D10" s="5">
        <v>0.73</v>
      </c>
    </row>
    <row r="11" spans="2:4" ht="19.05" customHeight="1">
      <c r="B11" s="17"/>
      <c r="C11" s="1">
        <v>4.3</v>
      </c>
      <c r="D11" s="12">
        <v>0.79</v>
      </c>
    </row>
    <row r="12" spans="2:4" ht="19.05" customHeight="1">
      <c r="B12" s="17"/>
      <c r="C12" s="1">
        <v>4.3899999999999997</v>
      </c>
      <c r="D12" s="12">
        <v>1.02</v>
      </c>
    </row>
    <row r="13" spans="2:4" ht="19.05" customHeight="1">
      <c r="B13" s="17"/>
      <c r="C13" s="1">
        <v>4.37</v>
      </c>
      <c r="D13" s="12">
        <v>0.89</v>
      </c>
    </row>
    <row r="14" spans="2:4" ht="19.05" customHeight="1">
      <c r="B14" s="17"/>
      <c r="C14" s="1">
        <v>3.48</v>
      </c>
      <c r="D14" s="12">
        <v>0.6</v>
      </c>
    </row>
    <row r="15" spans="2:4" ht="19.05" customHeight="1">
      <c r="B15" s="17"/>
      <c r="C15" s="1">
        <v>4.2699999999999996</v>
      </c>
      <c r="D15" s="12">
        <v>0.94</v>
      </c>
    </row>
    <row r="16" spans="2:4" ht="19.05" customHeight="1">
      <c r="B16" s="18"/>
      <c r="C16" s="14">
        <v>4.01</v>
      </c>
      <c r="D16" s="15">
        <v>0.73</v>
      </c>
    </row>
    <row r="17" spans="2:4" ht="19.05" customHeight="1">
      <c r="B17" s="17" t="s">
        <v>50</v>
      </c>
      <c r="C17" s="1">
        <v>3.31</v>
      </c>
      <c r="D17" s="12">
        <v>0.56000000000000005</v>
      </c>
    </row>
    <row r="18" spans="2:4" ht="19.05" customHeight="1">
      <c r="B18" s="17"/>
      <c r="C18" s="1">
        <v>3.39</v>
      </c>
      <c r="D18" s="12">
        <v>0.46</v>
      </c>
    </row>
    <row r="19" spans="2:4" ht="19.05" customHeight="1">
      <c r="B19" s="17"/>
      <c r="C19" s="1">
        <v>3.73</v>
      </c>
      <c r="D19" s="12">
        <v>0.47</v>
      </c>
    </row>
    <row r="20" spans="2:4" ht="19.05" customHeight="1">
      <c r="B20" s="17"/>
      <c r="C20" s="1">
        <v>3.38</v>
      </c>
      <c r="D20" s="12">
        <v>0.44</v>
      </c>
    </row>
    <row r="21" spans="2:4" ht="19.05" customHeight="1">
      <c r="B21" s="17"/>
      <c r="C21" s="1">
        <v>3.18</v>
      </c>
      <c r="D21" s="12">
        <v>0.41</v>
      </c>
    </row>
    <row r="22" spans="2:4" ht="19.05" customHeight="1">
      <c r="B22" s="17"/>
      <c r="C22" s="1">
        <v>3.45</v>
      </c>
      <c r="D22" s="12">
        <v>0.32</v>
      </c>
    </row>
    <row r="23" spans="2:4" ht="19.05" customHeight="1">
      <c r="B23" s="18"/>
      <c r="C23" s="14">
        <v>3.04</v>
      </c>
      <c r="D23" s="15">
        <v>0.4</v>
      </c>
    </row>
  </sheetData>
  <phoneticPr fontId="16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34"/>
  <sheetViews>
    <sheetView zoomScale="115" zoomScaleNormal="115" workbookViewId="0">
      <selection activeCell="I15" sqref="I15"/>
    </sheetView>
  </sheetViews>
  <sheetFormatPr defaultColWidth="9" defaultRowHeight="13.5"/>
  <cols>
    <col min="1" max="1" width="2.46484375" customWidth="1"/>
    <col min="2" max="11" width="12.265625" customWidth="1"/>
  </cols>
  <sheetData>
    <row r="1" spans="2:7" ht="13.9" thickBot="1"/>
    <row r="2" spans="2:7" s="1" customFormat="1" ht="21" customHeight="1" thickBot="1">
      <c r="B2" s="16" t="s">
        <v>286</v>
      </c>
      <c r="C2" s="4" t="s">
        <v>175</v>
      </c>
      <c r="D2" s="4" t="s">
        <v>176</v>
      </c>
      <c r="E2" s="4" t="s">
        <v>177</v>
      </c>
      <c r="F2" s="4" t="s">
        <v>3</v>
      </c>
      <c r="G2" s="5" t="s">
        <v>4</v>
      </c>
    </row>
    <row r="3" spans="2:7" s="1" customFormat="1" ht="21" customHeight="1">
      <c r="B3" s="285" t="s">
        <v>287</v>
      </c>
      <c r="C3" s="89">
        <v>2.92</v>
      </c>
      <c r="D3" s="89">
        <v>35</v>
      </c>
      <c r="E3" s="89">
        <f>C3/D3</f>
        <v>8.3428571428571421E-2</v>
      </c>
      <c r="F3" s="89">
        <f>AVERAGE(E3:E10)</f>
        <v>8.7213050132167777E-2</v>
      </c>
      <c r="G3" s="90">
        <f>E3/$F$3</f>
        <v>0.95660650902747768</v>
      </c>
    </row>
    <row r="4" spans="2:7" s="1" customFormat="1" ht="21" customHeight="1">
      <c r="B4" s="278"/>
      <c r="C4" s="35">
        <v>2.94</v>
      </c>
      <c r="D4" s="35">
        <v>37</v>
      </c>
      <c r="E4" s="35">
        <f t="shared" ref="E4" si="0">C4/D4</f>
        <v>7.9459459459459453E-2</v>
      </c>
      <c r="F4" s="35"/>
      <c r="G4" s="91">
        <f t="shared" ref="G4:G34" si="1">E4/$F$3</f>
        <v>0.91109598092306054</v>
      </c>
    </row>
    <row r="5" spans="2:7" s="1" customFormat="1" ht="21" customHeight="1">
      <c r="B5" s="278"/>
      <c r="C5" s="35">
        <v>3.48</v>
      </c>
      <c r="D5" s="35">
        <v>37</v>
      </c>
      <c r="E5" s="35">
        <f>C5/D5</f>
        <v>9.4054054054054051E-2</v>
      </c>
      <c r="F5" s="35"/>
      <c r="G5" s="91">
        <f t="shared" si="1"/>
        <v>1.0784401406844391</v>
      </c>
    </row>
    <row r="6" spans="2:7" s="1" customFormat="1" ht="21" customHeight="1">
      <c r="B6" s="278"/>
      <c r="C6" s="35">
        <v>3.56</v>
      </c>
      <c r="D6" s="35">
        <v>39</v>
      </c>
      <c r="E6" s="35">
        <f t="shared" ref="E6:E34" si="2">C6/D6</f>
        <v>9.1282051282051288E-2</v>
      </c>
      <c r="F6" s="35"/>
      <c r="G6" s="91">
        <f t="shared" si="1"/>
        <v>1.0466558748228287</v>
      </c>
    </row>
    <row r="7" spans="2:7" s="1" customFormat="1" ht="21" customHeight="1">
      <c r="B7" s="278"/>
      <c r="C7" s="35">
        <v>2.73</v>
      </c>
      <c r="D7" s="35">
        <v>34</v>
      </c>
      <c r="E7" s="35">
        <f t="shared" si="2"/>
        <v>8.0294117647058821E-2</v>
      </c>
      <c r="F7" s="35"/>
      <c r="G7" s="91">
        <f t="shared" si="1"/>
        <v>0.9206663168571263</v>
      </c>
    </row>
    <row r="8" spans="2:7" s="1" customFormat="1" ht="21" customHeight="1">
      <c r="B8" s="278"/>
      <c r="C8" s="35">
        <v>2.92</v>
      </c>
      <c r="D8" s="35">
        <v>35</v>
      </c>
      <c r="E8" s="35">
        <f t="shared" si="2"/>
        <v>8.3428571428571421E-2</v>
      </c>
      <c r="F8" s="35"/>
      <c r="G8" s="91">
        <f t="shared" si="1"/>
        <v>0.95660650902747768</v>
      </c>
    </row>
    <row r="9" spans="2:7" s="1" customFormat="1" ht="21" customHeight="1">
      <c r="B9" s="278"/>
      <c r="C9" s="35">
        <v>3.16</v>
      </c>
      <c r="D9" s="35">
        <v>33</v>
      </c>
      <c r="E9" s="35">
        <f t="shared" si="2"/>
        <v>9.5757575757575764E-2</v>
      </c>
      <c r="F9" s="35"/>
      <c r="G9" s="91">
        <f t="shared" si="1"/>
        <v>1.097973016795756</v>
      </c>
    </row>
    <row r="10" spans="2:7" s="1" customFormat="1" ht="21" customHeight="1" thickBot="1">
      <c r="B10" s="279"/>
      <c r="C10" s="94">
        <v>3.42</v>
      </c>
      <c r="D10" s="94">
        <v>38</v>
      </c>
      <c r="E10" s="94">
        <f t="shared" si="2"/>
        <v>0.09</v>
      </c>
      <c r="F10" s="94"/>
      <c r="G10" s="93">
        <f t="shared" si="1"/>
        <v>1.0319556518618338</v>
      </c>
    </row>
    <row r="11" spans="2:7" s="1" customFormat="1" ht="21" customHeight="1">
      <c r="B11" s="285" t="s">
        <v>288</v>
      </c>
      <c r="C11" s="89">
        <v>2.52</v>
      </c>
      <c r="D11" s="89">
        <v>28</v>
      </c>
      <c r="E11" s="89">
        <f t="shared" si="2"/>
        <v>0.09</v>
      </c>
      <c r="F11" s="89"/>
      <c r="G11" s="90">
        <f t="shared" si="1"/>
        <v>1.0319556518618338</v>
      </c>
    </row>
    <row r="12" spans="2:7" s="1" customFormat="1" ht="21" customHeight="1">
      <c r="B12" s="278"/>
      <c r="C12" s="35">
        <v>2.78</v>
      </c>
      <c r="D12" s="35">
        <v>31</v>
      </c>
      <c r="E12" s="35">
        <f t="shared" si="2"/>
        <v>8.9677419354838708E-2</v>
      </c>
      <c r="F12" s="35"/>
      <c r="G12" s="91">
        <f t="shared" si="1"/>
        <v>1.0282568860845513</v>
      </c>
    </row>
    <row r="13" spans="2:7" s="1" customFormat="1" ht="21" customHeight="1">
      <c r="B13" s="278"/>
      <c r="C13" s="35">
        <v>3.2</v>
      </c>
      <c r="D13" s="35">
        <v>34</v>
      </c>
      <c r="E13" s="35">
        <f t="shared" si="2"/>
        <v>9.4117647058823528E-2</v>
      </c>
      <c r="F13" s="35"/>
      <c r="G13" s="91">
        <f t="shared" si="1"/>
        <v>1.0791693091365584</v>
      </c>
    </row>
    <row r="14" spans="2:7" s="1" customFormat="1" ht="21" customHeight="1">
      <c r="B14" s="278"/>
      <c r="C14" s="35">
        <v>3.18</v>
      </c>
      <c r="D14" s="35">
        <v>32</v>
      </c>
      <c r="E14" s="35">
        <f t="shared" si="2"/>
        <v>9.9375000000000005E-2</v>
      </c>
      <c r="F14" s="35"/>
      <c r="G14" s="91">
        <f t="shared" si="1"/>
        <v>1.1394510322641083</v>
      </c>
    </row>
    <row r="15" spans="2:7" s="1" customFormat="1" ht="21" customHeight="1">
      <c r="B15" s="278"/>
      <c r="C15" s="35">
        <v>3.34</v>
      </c>
      <c r="D15" s="35">
        <v>31</v>
      </c>
      <c r="E15" s="35">
        <f t="shared" si="2"/>
        <v>0.10774193548387097</v>
      </c>
      <c r="F15" s="35"/>
      <c r="G15" s="91">
        <f t="shared" si="1"/>
        <v>1.2353877696123747</v>
      </c>
    </row>
    <row r="16" spans="2:7" s="1" customFormat="1" ht="21" customHeight="1">
      <c r="B16" s="278"/>
      <c r="C16" s="35">
        <v>3.3</v>
      </c>
      <c r="D16" s="35">
        <v>34</v>
      </c>
      <c r="E16" s="35">
        <f t="shared" si="2"/>
        <v>9.7058823529411753E-2</v>
      </c>
      <c r="F16" s="35"/>
      <c r="G16" s="91">
        <f t="shared" si="1"/>
        <v>1.1128933500470757</v>
      </c>
    </row>
    <row r="17" spans="2:7" s="1" customFormat="1" ht="21" customHeight="1">
      <c r="B17" s="278"/>
      <c r="C17" s="35">
        <v>3.55</v>
      </c>
      <c r="D17" s="35">
        <v>36</v>
      </c>
      <c r="E17" s="35">
        <f t="shared" si="2"/>
        <v>9.8611111111111108E-2</v>
      </c>
      <c r="F17" s="35"/>
      <c r="G17" s="91">
        <f t="shared" si="1"/>
        <v>1.1306921494165156</v>
      </c>
    </row>
    <row r="18" spans="2:7" s="1" customFormat="1" ht="21" customHeight="1" thickBot="1">
      <c r="B18" s="279"/>
      <c r="C18" s="94">
        <v>2.66</v>
      </c>
      <c r="D18" s="94">
        <v>32</v>
      </c>
      <c r="E18" s="94">
        <f t="shared" si="2"/>
        <v>8.3125000000000004E-2</v>
      </c>
      <c r="F18" s="94"/>
      <c r="G18" s="93">
        <f t="shared" si="1"/>
        <v>0.95312570623349946</v>
      </c>
    </row>
    <row r="19" spans="2:7">
      <c r="B19" s="285" t="s">
        <v>289</v>
      </c>
      <c r="C19" s="89">
        <v>10.97</v>
      </c>
      <c r="D19" s="89">
        <v>32</v>
      </c>
      <c r="E19" s="89">
        <f t="shared" si="2"/>
        <v>0.34281250000000002</v>
      </c>
      <c r="F19" s="89"/>
      <c r="G19" s="90">
        <f t="shared" si="1"/>
        <v>3.9307477433764997</v>
      </c>
    </row>
    <row r="20" spans="2:7">
      <c r="B20" s="278"/>
      <c r="C20" s="35">
        <v>11.5</v>
      </c>
      <c r="D20" s="35">
        <v>32</v>
      </c>
      <c r="E20" s="35">
        <f t="shared" si="2"/>
        <v>0.359375</v>
      </c>
      <c r="F20" s="35"/>
      <c r="G20" s="91">
        <f t="shared" si="1"/>
        <v>4.1206562487538507</v>
      </c>
    </row>
    <row r="21" spans="2:7">
      <c r="B21" s="278"/>
      <c r="C21" s="35">
        <v>11.42</v>
      </c>
      <c r="D21" s="35">
        <v>32</v>
      </c>
      <c r="E21" s="35">
        <f t="shared" si="2"/>
        <v>0.356875</v>
      </c>
      <c r="F21" s="35"/>
      <c r="G21" s="91">
        <f t="shared" si="1"/>
        <v>4.091990813979911</v>
      </c>
    </row>
    <row r="22" spans="2:7">
      <c r="B22" s="278"/>
      <c r="C22" s="35">
        <v>12.11</v>
      </c>
      <c r="D22" s="35">
        <v>35</v>
      </c>
      <c r="E22" s="35">
        <f t="shared" si="2"/>
        <v>0.34599999999999997</v>
      </c>
      <c r="F22" s="35"/>
      <c r="G22" s="91">
        <f t="shared" si="1"/>
        <v>3.9672961727132723</v>
      </c>
    </row>
    <row r="23" spans="2:7">
      <c r="B23" s="278"/>
      <c r="C23" s="35">
        <v>12.74</v>
      </c>
      <c r="D23" s="35">
        <v>35</v>
      </c>
      <c r="E23" s="35">
        <f t="shared" si="2"/>
        <v>0.36399999999999999</v>
      </c>
      <c r="F23" s="35"/>
      <c r="G23" s="91">
        <f t="shared" si="1"/>
        <v>4.1736873030856394</v>
      </c>
    </row>
    <row r="24" spans="2:7">
      <c r="B24" s="278"/>
      <c r="C24" s="35">
        <v>11.79</v>
      </c>
      <c r="D24" s="35">
        <v>34</v>
      </c>
      <c r="E24" s="35">
        <f t="shared" si="2"/>
        <v>0.34676470588235292</v>
      </c>
      <c r="F24" s="35"/>
      <c r="G24" s="91">
        <f t="shared" si="1"/>
        <v>3.9760644233500071</v>
      </c>
    </row>
    <row r="25" spans="2:7">
      <c r="B25" s="278"/>
      <c r="C25" s="35">
        <v>12.62</v>
      </c>
      <c r="D25" s="35">
        <v>36</v>
      </c>
      <c r="E25" s="35">
        <f t="shared" si="2"/>
        <v>0.35055555555555551</v>
      </c>
      <c r="F25" s="35"/>
      <c r="G25" s="91">
        <f t="shared" si="1"/>
        <v>4.0195309649680073</v>
      </c>
    </row>
    <row r="26" spans="2:7" ht="13.9" thickBot="1">
      <c r="B26" s="279"/>
      <c r="C26" s="94">
        <v>12.52</v>
      </c>
      <c r="D26" s="94">
        <v>35</v>
      </c>
      <c r="E26" s="94">
        <f t="shared" si="2"/>
        <v>0.35771428571428571</v>
      </c>
      <c r="F26" s="94"/>
      <c r="G26" s="93">
        <f t="shared" si="1"/>
        <v>4.1016142099397337</v>
      </c>
    </row>
    <row r="27" spans="2:7">
      <c r="B27" s="278" t="s">
        <v>290</v>
      </c>
      <c r="C27" s="35">
        <v>3.61</v>
      </c>
      <c r="D27" s="35">
        <v>33</v>
      </c>
      <c r="E27" s="35">
        <f t="shared" si="2"/>
        <v>0.10939393939393939</v>
      </c>
      <c r="F27" s="35"/>
      <c r="G27" s="91">
        <f t="shared" si="1"/>
        <v>1.2543299337445186</v>
      </c>
    </row>
    <row r="28" spans="2:7">
      <c r="B28" s="278"/>
      <c r="C28" s="35">
        <v>3.65</v>
      </c>
      <c r="D28" s="35">
        <v>34</v>
      </c>
      <c r="E28" s="35">
        <f t="shared" si="2"/>
        <v>0.10735294117647058</v>
      </c>
      <c r="F28" s="35"/>
      <c r="G28" s="91">
        <f t="shared" si="1"/>
        <v>1.2309274932338867</v>
      </c>
    </row>
    <row r="29" spans="2:7">
      <c r="B29" s="278"/>
      <c r="C29" s="35">
        <v>3.91</v>
      </c>
      <c r="D29" s="35">
        <v>35</v>
      </c>
      <c r="E29" s="35">
        <f t="shared" si="2"/>
        <v>0.11171428571428572</v>
      </c>
      <c r="F29" s="35"/>
      <c r="G29" s="91">
        <f t="shared" si="1"/>
        <v>1.2809354281840544</v>
      </c>
    </row>
    <row r="30" spans="2:7">
      <c r="B30" s="278"/>
      <c r="C30" s="35">
        <v>3.3</v>
      </c>
      <c r="D30" s="35">
        <v>33</v>
      </c>
      <c r="E30" s="35">
        <f t="shared" si="2"/>
        <v>9.9999999999999992E-2</v>
      </c>
      <c r="F30" s="35"/>
      <c r="G30" s="91">
        <f t="shared" si="1"/>
        <v>1.1466173909575932</v>
      </c>
    </row>
    <row r="31" spans="2:7">
      <c r="B31" s="278"/>
      <c r="C31" s="35">
        <v>3.75</v>
      </c>
      <c r="D31" s="35">
        <v>34</v>
      </c>
      <c r="E31" s="35">
        <f t="shared" si="2"/>
        <v>0.11029411764705882</v>
      </c>
      <c r="F31" s="35"/>
      <c r="G31" s="91">
        <f t="shared" si="1"/>
        <v>1.2646515341444042</v>
      </c>
    </row>
    <row r="32" spans="2:7">
      <c r="B32" s="278"/>
      <c r="C32" s="35">
        <v>2.84</v>
      </c>
      <c r="D32" s="35">
        <v>34</v>
      </c>
      <c r="E32" s="35">
        <f t="shared" si="2"/>
        <v>8.352941176470588E-2</v>
      </c>
      <c r="F32" s="35"/>
      <c r="G32" s="91">
        <f t="shared" si="1"/>
        <v>0.95776276185869547</v>
      </c>
    </row>
    <row r="33" spans="2:7">
      <c r="B33" s="278"/>
      <c r="C33" s="35">
        <v>2.99</v>
      </c>
      <c r="D33" s="35">
        <v>33</v>
      </c>
      <c r="E33" s="35">
        <f t="shared" si="2"/>
        <v>9.0606060606060607E-2</v>
      </c>
      <c r="F33" s="35"/>
      <c r="G33" s="91">
        <f t="shared" si="1"/>
        <v>1.0389048481706677</v>
      </c>
    </row>
    <row r="34" spans="2:7" ht="13.9" thickBot="1">
      <c r="B34" s="279"/>
      <c r="C34" s="94">
        <v>2.97</v>
      </c>
      <c r="D34" s="94">
        <v>32</v>
      </c>
      <c r="E34" s="94">
        <f t="shared" si="2"/>
        <v>9.2812500000000006E-2</v>
      </c>
      <c r="F34" s="94"/>
      <c r="G34" s="93">
        <f t="shared" si="1"/>
        <v>1.0642042659825164</v>
      </c>
    </row>
  </sheetData>
  <mergeCells count="4">
    <mergeCell ref="B27:B34"/>
    <mergeCell ref="B3:B10"/>
    <mergeCell ref="B11:B18"/>
    <mergeCell ref="B19:B26"/>
  </mergeCells>
  <phoneticPr fontId="16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N55"/>
  <sheetViews>
    <sheetView zoomScale="85" zoomScaleNormal="85" workbookViewId="0">
      <selection activeCell="H13" sqref="H13"/>
    </sheetView>
  </sheetViews>
  <sheetFormatPr defaultColWidth="9" defaultRowHeight="13.5"/>
  <cols>
    <col min="1" max="1" width="3.06640625" customWidth="1"/>
    <col min="2" max="2" width="13.265625" customWidth="1"/>
    <col min="3" max="4" width="18.59765625" style="1" customWidth="1"/>
    <col min="5" max="5" width="21.73046875" style="1" customWidth="1"/>
    <col min="8" max="8" width="14.59765625" customWidth="1"/>
    <col min="10" max="10" width="10.3984375"/>
  </cols>
  <sheetData>
    <row r="2" spans="2:8" ht="30" customHeight="1">
      <c r="B2" s="64" t="s">
        <v>8</v>
      </c>
      <c r="C2" s="65" t="s">
        <v>27</v>
      </c>
      <c r="D2" s="65" t="s">
        <v>28</v>
      </c>
      <c r="E2" s="66" t="s">
        <v>29</v>
      </c>
    </row>
    <row r="3" spans="2:8" s="1" customFormat="1" ht="23" customHeight="1">
      <c r="B3" s="299" t="s">
        <v>51</v>
      </c>
      <c r="C3" s="4">
        <v>26.7</v>
      </c>
      <c r="D3" s="4">
        <v>1.194</v>
      </c>
      <c r="E3" s="5">
        <f>D3/C3*100</f>
        <v>4.4719101123595504</v>
      </c>
      <c r="F3" s="67"/>
    </row>
    <row r="4" spans="2:8" s="1" customFormat="1" ht="23" customHeight="1">
      <c r="B4" s="292"/>
      <c r="C4" s="1">
        <v>26.88</v>
      </c>
      <c r="D4" s="1">
        <v>1.1120000000000001</v>
      </c>
      <c r="E4" s="12">
        <f t="shared" ref="E4:E26" si="0">D4/C4*100</f>
        <v>4.1369047619047601</v>
      </c>
      <c r="F4" s="68"/>
      <c r="G4" s="67"/>
      <c r="H4" s="67"/>
    </row>
    <row r="5" spans="2:8" s="1" customFormat="1" ht="23" customHeight="1">
      <c r="B5" s="292"/>
      <c r="C5" s="1">
        <v>29.27</v>
      </c>
      <c r="D5" s="1">
        <v>1.2549999999999999</v>
      </c>
      <c r="E5" s="12">
        <f t="shared" si="0"/>
        <v>4.2876665527844198</v>
      </c>
      <c r="F5" s="67"/>
      <c r="G5" s="69"/>
      <c r="H5" s="70"/>
    </row>
    <row r="6" spans="2:8" s="1" customFormat="1" ht="23" customHeight="1">
      <c r="B6" s="292"/>
      <c r="C6" s="1">
        <v>30.05</v>
      </c>
      <c r="D6" s="1">
        <v>1.1739999999999999</v>
      </c>
      <c r="E6" s="12">
        <f t="shared" si="0"/>
        <v>3.9068219633943402</v>
      </c>
      <c r="F6" s="67"/>
      <c r="G6" s="69"/>
      <c r="H6" s="70"/>
    </row>
    <row r="7" spans="2:8" s="1" customFormat="1" ht="23" customHeight="1">
      <c r="B7" s="292"/>
      <c r="C7" s="1">
        <v>31.67</v>
      </c>
      <c r="D7" s="1">
        <v>1.0589999999999999</v>
      </c>
      <c r="E7" s="12">
        <f t="shared" si="0"/>
        <v>3.3438585412061901</v>
      </c>
      <c r="F7" s="67"/>
      <c r="G7" s="69"/>
      <c r="H7" s="70"/>
    </row>
    <row r="8" spans="2:8" s="1" customFormat="1" ht="23" customHeight="1">
      <c r="B8" s="300"/>
      <c r="C8" s="14">
        <v>27.01</v>
      </c>
      <c r="D8" s="14">
        <v>1.2529999999999999</v>
      </c>
      <c r="E8" s="15">
        <f t="shared" si="0"/>
        <v>4.6390225842280604</v>
      </c>
      <c r="F8" s="67"/>
      <c r="G8" s="69"/>
      <c r="H8" s="70"/>
    </row>
    <row r="9" spans="2:8" s="1" customFormat="1" ht="23" customHeight="1">
      <c r="B9" s="299" t="s">
        <v>52</v>
      </c>
      <c r="C9" s="4">
        <v>29.77</v>
      </c>
      <c r="D9" s="4">
        <v>1.262</v>
      </c>
      <c r="E9" s="5">
        <f t="shared" si="0"/>
        <v>4.2391669465905304</v>
      </c>
      <c r="F9" s="67"/>
      <c r="G9" s="69"/>
      <c r="H9" s="70"/>
    </row>
    <row r="10" spans="2:8" s="1" customFormat="1" ht="23" customHeight="1">
      <c r="B10" s="292"/>
      <c r="C10" s="1">
        <v>30.83</v>
      </c>
      <c r="D10" s="1">
        <v>1.4359999999999999</v>
      </c>
      <c r="E10" s="12">
        <f t="shared" si="0"/>
        <v>4.6578008433344102</v>
      </c>
      <c r="F10" s="67"/>
      <c r="G10" s="69"/>
      <c r="H10" s="70"/>
    </row>
    <row r="11" spans="2:8" s="1" customFormat="1" ht="23" customHeight="1">
      <c r="B11" s="292"/>
      <c r="C11" s="1">
        <v>27.22</v>
      </c>
      <c r="D11" s="1">
        <v>1.151</v>
      </c>
      <c r="E11" s="12">
        <f t="shared" si="0"/>
        <v>4.2285084496693601</v>
      </c>
      <c r="F11" s="67"/>
      <c r="G11" s="69"/>
      <c r="H11" s="70"/>
    </row>
    <row r="12" spans="2:8" s="1" customFormat="1" ht="23" customHeight="1">
      <c r="B12" s="292"/>
      <c r="C12" s="1">
        <v>30.44</v>
      </c>
      <c r="D12" s="1">
        <v>1.167</v>
      </c>
      <c r="E12" s="12">
        <f t="shared" si="0"/>
        <v>3.8337713534822599</v>
      </c>
      <c r="F12" s="67"/>
      <c r="G12" s="69"/>
      <c r="H12" s="70"/>
    </row>
    <row r="13" spans="2:8" s="1" customFormat="1" ht="23" customHeight="1">
      <c r="B13" s="292"/>
      <c r="C13" s="1">
        <v>31.2</v>
      </c>
      <c r="D13" s="1">
        <v>1.1459999999999999</v>
      </c>
      <c r="E13" s="12">
        <f t="shared" si="0"/>
        <v>3.6730769230769198</v>
      </c>
      <c r="F13" s="71"/>
      <c r="G13" s="71"/>
      <c r="H13" s="70"/>
    </row>
    <row r="14" spans="2:8" s="1" customFormat="1" ht="23" customHeight="1">
      <c r="B14" s="300"/>
      <c r="C14" s="14">
        <v>27.7</v>
      </c>
      <c r="D14" s="14">
        <v>1.0289999999999999</v>
      </c>
      <c r="E14" s="15">
        <f t="shared" si="0"/>
        <v>3.7148014440433199</v>
      </c>
      <c r="F14" s="67"/>
      <c r="G14" s="69"/>
      <c r="H14" s="70"/>
    </row>
    <row r="15" spans="2:8" s="1" customFormat="1" ht="23" customHeight="1">
      <c r="B15" s="299" t="s">
        <v>53</v>
      </c>
      <c r="C15" s="4">
        <v>30.98</v>
      </c>
      <c r="D15" s="4">
        <v>1.9710000000000001</v>
      </c>
      <c r="E15" s="5">
        <f t="shared" si="0"/>
        <v>6.36216914138154</v>
      </c>
      <c r="F15" s="67"/>
      <c r="G15" s="69"/>
      <c r="H15" s="70"/>
    </row>
    <row r="16" spans="2:8" s="1" customFormat="1" ht="23" customHeight="1">
      <c r="B16" s="292"/>
      <c r="C16" s="1">
        <v>30</v>
      </c>
      <c r="D16" s="1">
        <v>1.405</v>
      </c>
      <c r="E16" s="12">
        <f t="shared" si="0"/>
        <v>4.68333333333333</v>
      </c>
      <c r="F16" s="67"/>
      <c r="G16" s="69"/>
      <c r="H16" s="70"/>
    </row>
    <row r="17" spans="2:8" s="1" customFormat="1" ht="23" customHeight="1">
      <c r="B17" s="292"/>
      <c r="C17" s="1">
        <v>35.479999999999997</v>
      </c>
      <c r="D17" s="1">
        <v>1.905</v>
      </c>
      <c r="E17" s="12">
        <f t="shared" si="0"/>
        <v>5.3692220969560296</v>
      </c>
      <c r="F17" s="67"/>
      <c r="G17" s="69"/>
      <c r="H17" s="70"/>
    </row>
    <row r="18" spans="2:8" s="1" customFormat="1" ht="23" customHeight="1">
      <c r="B18" s="292"/>
      <c r="C18" s="1">
        <v>34.090000000000003</v>
      </c>
      <c r="D18" s="1">
        <v>1.6459999999999999</v>
      </c>
      <c r="E18" s="12">
        <f t="shared" si="0"/>
        <v>4.8283954238779696</v>
      </c>
      <c r="F18" s="67"/>
      <c r="G18" s="69"/>
      <c r="H18" s="70"/>
    </row>
    <row r="19" spans="2:8" s="1" customFormat="1" ht="23" customHeight="1">
      <c r="B19" s="292"/>
      <c r="C19" s="1">
        <v>36.08</v>
      </c>
      <c r="D19" s="1">
        <v>2.3679999999999999</v>
      </c>
      <c r="E19" s="12">
        <f t="shared" si="0"/>
        <v>6.5631929046563204</v>
      </c>
      <c r="F19" s="67"/>
      <c r="G19" s="69"/>
      <c r="H19" s="70"/>
    </row>
    <row r="20" spans="2:8" s="1" customFormat="1" ht="23" customHeight="1">
      <c r="B20" s="300"/>
      <c r="C20" s="14">
        <v>34.86</v>
      </c>
      <c r="D20" s="14">
        <v>2.1440000000000001</v>
      </c>
      <c r="E20" s="15">
        <f t="shared" si="0"/>
        <v>6.15031554790591</v>
      </c>
      <c r="F20" s="67"/>
      <c r="G20" s="69"/>
      <c r="H20" s="70"/>
    </row>
    <row r="21" spans="2:8" s="1" customFormat="1" ht="23" customHeight="1">
      <c r="B21" s="292" t="s">
        <v>54</v>
      </c>
      <c r="C21" s="1">
        <v>29.6</v>
      </c>
      <c r="D21" s="1">
        <v>1.2430000000000001</v>
      </c>
      <c r="E21" s="12">
        <f t="shared" si="0"/>
        <v>4.1993243243243201</v>
      </c>
      <c r="F21" s="67"/>
      <c r="G21" s="69"/>
      <c r="H21" s="70"/>
    </row>
    <row r="22" spans="2:8" s="1" customFormat="1" ht="23" customHeight="1">
      <c r="B22" s="292"/>
      <c r="C22" s="1">
        <v>27.79</v>
      </c>
      <c r="D22" s="1">
        <v>1.256</v>
      </c>
      <c r="E22" s="12">
        <f t="shared" si="0"/>
        <v>4.5196113709967598</v>
      </c>
      <c r="F22" s="67"/>
      <c r="G22" s="69"/>
      <c r="H22" s="70"/>
    </row>
    <row r="23" spans="2:8" s="1" customFormat="1" ht="23" customHeight="1">
      <c r="B23" s="292"/>
      <c r="C23" s="1">
        <v>28.06</v>
      </c>
      <c r="D23" s="1">
        <v>1.109</v>
      </c>
      <c r="E23" s="12">
        <f t="shared" si="0"/>
        <v>3.95224518888097</v>
      </c>
      <c r="F23" s="71"/>
      <c r="G23" s="71"/>
      <c r="H23" s="70"/>
    </row>
    <row r="24" spans="2:8" s="1" customFormat="1" ht="23" customHeight="1">
      <c r="B24" s="292"/>
      <c r="C24" s="1">
        <v>32.29</v>
      </c>
      <c r="D24" s="1">
        <v>1.3080000000000001</v>
      </c>
      <c r="E24" s="12">
        <f t="shared" si="0"/>
        <v>4.0507897181789998</v>
      </c>
      <c r="F24" s="67"/>
      <c r="G24" s="69"/>
      <c r="H24" s="70"/>
    </row>
    <row r="25" spans="2:8" s="1" customFormat="1" ht="23" customHeight="1">
      <c r="B25" s="292"/>
      <c r="C25" s="1">
        <v>29.43</v>
      </c>
      <c r="D25" s="1">
        <v>1.1040000000000001</v>
      </c>
      <c r="E25" s="12">
        <f t="shared" si="0"/>
        <v>3.75127420998981</v>
      </c>
      <c r="F25" s="67"/>
      <c r="G25" s="69"/>
      <c r="H25" s="70"/>
    </row>
    <row r="26" spans="2:8" s="1" customFormat="1" ht="23" customHeight="1">
      <c r="B26" s="300"/>
      <c r="C26" s="14">
        <v>27.35</v>
      </c>
      <c r="D26" s="14">
        <v>1.0880000000000001</v>
      </c>
      <c r="E26" s="15">
        <f t="shared" si="0"/>
        <v>3.9780621572212098</v>
      </c>
      <c r="F26" s="67"/>
      <c r="G26" s="69"/>
      <c r="H26" s="70"/>
    </row>
    <row r="27" spans="2:8" s="1" customFormat="1" ht="23" customHeight="1">
      <c r="B27" s="67"/>
      <c r="C27" s="67"/>
      <c r="D27" s="72"/>
      <c r="F27" s="67"/>
      <c r="G27" s="69"/>
      <c r="H27" s="70"/>
    </row>
    <row r="28" spans="2:8" s="1" customFormat="1" ht="23" customHeight="1">
      <c r="B28" s="67"/>
      <c r="C28" s="67"/>
      <c r="D28" s="72"/>
      <c r="F28" s="67"/>
      <c r="G28" s="69"/>
      <c r="H28" s="70"/>
    </row>
    <row r="29" spans="2:8" s="1" customFormat="1" ht="23" customHeight="1">
      <c r="B29" s="67"/>
      <c r="C29" s="67"/>
      <c r="D29" s="72"/>
      <c r="F29" s="67"/>
      <c r="G29" s="69"/>
      <c r="H29" s="70"/>
    </row>
    <row r="30" spans="2:8" s="1" customFormat="1" ht="23" customHeight="1">
      <c r="B30" s="67"/>
      <c r="C30" s="67"/>
      <c r="D30" s="72"/>
      <c r="F30" s="67"/>
      <c r="G30" s="69"/>
      <c r="H30" s="70"/>
    </row>
    <row r="31" spans="2:8" s="1" customFormat="1" ht="23" customHeight="1">
      <c r="B31" s="67"/>
      <c r="C31" s="67"/>
      <c r="D31" s="72"/>
      <c r="F31" s="67"/>
      <c r="G31" s="69"/>
      <c r="H31" s="70"/>
    </row>
    <row r="32" spans="2:8" s="1" customFormat="1" ht="23" customHeight="1">
      <c r="B32" s="67"/>
      <c r="C32" s="67"/>
      <c r="D32" s="72"/>
      <c r="F32" s="67"/>
      <c r="G32" s="69"/>
      <c r="H32" s="70"/>
    </row>
    <row r="33" spans="2:14" s="1" customFormat="1" ht="23" customHeight="1">
      <c r="D33" s="72"/>
      <c r="E33" s="71"/>
      <c r="F33" s="71"/>
      <c r="G33" s="71"/>
      <c r="H33" s="71"/>
    </row>
    <row r="34" spans="2:14" s="1" customFormat="1" ht="23" customHeight="1">
      <c r="D34" s="72"/>
    </row>
    <row r="35" spans="2:14" s="1" customFormat="1" ht="23" customHeight="1">
      <c r="B35"/>
      <c r="D35" s="72"/>
      <c r="F35"/>
      <c r="G35"/>
      <c r="H35"/>
      <c r="I35"/>
      <c r="J35"/>
      <c r="K35"/>
      <c r="L35"/>
      <c r="M35"/>
      <c r="N35"/>
    </row>
    <row r="36" spans="2:14" s="1" customFormat="1" ht="23" customHeight="1">
      <c r="B36"/>
      <c r="D36" s="72"/>
      <c r="F36"/>
      <c r="G36"/>
      <c r="H36"/>
      <c r="I36"/>
      <c r="J36"/>
      <c r="K36"/>
      <c r="L36"/>
      <c r="M36"/>
      <c r="N36"/>
    </row>
    <row r="37" spans="2:14" s="1" customFormat="1" ht="23" customHeight="1">
      <c r="B37"/>
      <c r="D37" s="72"/>
      <c r="F37"/>
      <c r="G37"/>
      <c r="H37"/>
      <c r="I37"/>
      <c r="J37"/>
      <c r="K37"/>
      <c r="L37"/>
      <c r="M37" s="73"/>
      <c r="N37"/>
    </row>
    <row r="38" spans="2:14" s="1" customFormat="1" ht="23" customHeight="1">
      <c r="B38"/>
      <c r="D38" s="72"/>
      <c r="G38" s="67"/>
      <c r="H38"/>
      <c r="K38"/>
      <c r="L38"/>
    </row>
    <row r="39" spans="2:14" s="1" customFormat="1" ht="23" customHeight="1">
      <c r="B39" s="301"/>
      <c r="C39" s="287"/>
      <c r="G39" s="73"/>
      <c r="H39" s="74"/>
      <c r="K39"/>
      <c r="L39"/>
    </row>
    <row r="40" spans="2:14" s="1" customFormat="1" ht="23" customHeight="1">
      <c r="B40" s="301"/>
      <c r="C40" s="287"/>
      <c r="G40" s="73"/>
      <c r="H40" s="74"/>
      <c r="K40"/>
      <c r="L40"/>
    </row>
    <row r="41" spans="2:14" s="1" customFormat="1" ht="23" customHeight="1">
      <c r="B41" s="301"/>
      <c r="C41" s="287"/>
      <c r="G41" s="73"/>
      <c r="H41" s="74"/>
      <c r="K41"/>
      <c r="L41"/>
    </row>
    <row r="42" spans="2:14" s="1" customFormat="1" ht="23" customHeight="1">
      <c r="B42" s="301"/>
      <c r="C42" s="287"/>
      <c r="G42" s="73"/>
      <c r="H42" s="74"/>
      <c r="K42"/>
      <c r="L42"/>
    </row>
    <row r="43" spans="2:14" s="1" customFormat="1" ht="23" customHeight="1">
      <c r="B43" s="301"/>
      <c r="C43" s="287"/>
      <c r="G43" s="73"/>
      <c r="H43" s="74"/>
      <c r="K43"/>
      <c r="L43"/>
    </row>
    <row r="44" spans="2:14" s="1" customFormat="1" ht="23" customHeight="1">
      <c r="B44" s="301"/>
      <c r="C44" s="287"/>
      <c r="G44" s="73"/>
      <c r="H44" s="74"/>
      <c r="K44"/>
      <c r="L44"/>
    </row>
    <row r="45" spans="2:14" s="1" customFormat="1" ht="23" customHeight="1">
      <c r="B45" s="301"/>
      <c r="C45" s="287"/>
      <c r="G45" s="73"/>
      <c r="H45" s="74"/>
      <c r="K45"/>
      <c r="L45"/>
    </row>
    <row r="46" spans="2:14" s="1" customFormat="1" ht="23" customHeight="1">
      <c r="B46" s="301"/>
      <c r="C46" s="287"/>
      <c r="G46" s="73"/>
      <c r="H46" s="74"/>
      <c r="K46"/>
      <c r="L46"/>
    </row>
    <row r="47" spans="2:14" s="1" customFormat="1" ht="23" customHeight="1">
      <c r="B47" s="301"/>
      <c r="G47" s="73"/>
      <c r="H47" s="74"/>
      <c r="K47"/>
      <c r="L47"/>
    </row>
    <row r="48" spans="2:14" s="1" customFormat="1" ht="23" customHeight="1">
      <c r="B48" s="301"/>
      <c r="C48" s="287"/>
      <c r="G48" s="73"/>
      <c r="H48" s="74"/>
      <c r="K48"/>
      <c r="L48"/>
    </row>
    <row r="49" spans="2:12" s="1" customFormat="1" ht="23" customHeight="1">
      <c r="B49" s="301"/>
      <c r="C49" s="287"/>
      <c r="G49" s="73"/>
      <c r="H49" s="74"/>
      <c r="K49"/>
      <c r="L49"/>
    </row>
    <row r="50" spans="2:12" s="1" customFormat="1" ht="23" customHeight="1">
      <c r="B50" s="301"/>
      <c r="C50" s="287"/>
      <c r="G50" s="73"/>
      <c r="H50" s="74"/>
      <c r="K50"/>
      <c r="L50"/>
    </row>
    <row r="51" spans="2:12" s="1" customFormat="1" ht="23" customHeight="1">
      <c r="B51" s="301"/>
      <c r="C51" s="287"/>
      <c r="G51" s="73"/>
      <c r="H51" s="74"/>
      <c r="K51"/>
      <c r="L51"/>
    </row>
    <row r="52" spans="2:12" s="1" customFormat="1" ht="23" customHeight="1">
      <c r="B52" s="301"/>
      <c r="C52" s="287"/>
      <c r="G52" s="73"/>
      <c r="H52" s="74"/>
      <c r="K52"/>
      <c r="L52"/>
    </row>
    <row r="53" spans="2:12" s="1" customFormat="1" ht="23" customHeight="1">
      <c r="B53" s="301"/>
      <c r="C53" s="287"/>
      <c r="G53" s="73"/>
      <c r="H53" s="74"/>
      <c r="K53"/>
      <c r="L53"/>
    </row>
    <row r="54" spans="2:12" s="1" customFormat="1" ht="23" customHeight="1">
      <c r="B54" s="301"/>
      <c r="C54" s="287"/>
      <c r="G54" s="73"/>
      <c r="H54" s="74"/>
      <c r="K54"/>
      <c r="L54"/>
    </row>
    <row r="55" spans="2:12" s="1" customFormat="1" ht="23" customHeight="1">
      <c r="B55" s="301"/>
      <c r="C55" s="287"/>
      <c r="G55" s="73"/>
      <c r="H55" s="74"/>
      <c r="K55"/>
      <c r="L55"/>
    </row>
  </sheetData>
  <mergeCells count="9">
    <mergeCell ref="C39:C42"/>
    <mergeCell ref="C43:C46"/>
    <mergeCell ref="C48:C51"/>
    <mergeCell ref="C52:C55"/>
    <mergeCell ref="B3:B8"/>
    <mergeCell ref="B9:B14"/>
    <mergeCell ref="B15:B20"/>
    <mergeCell ref="B21:B26"/>
    <mergeCell ref="B39:B55"/>
  </mergeCells>
  <phoneticPr fontId="1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53</vt:i4>
      </vt:variant>
    </vt:vector>
  </HeadingPairs>
  <TitlesOfParts>
    <vt:vector size="53" baseType="lpstr">
      <vt:lpstr>Fig 2 C、G</vt:lpstr>
      <vt:lpstr>Fig 2 J</vt:lpstr>
      <vt:lpstr>Fig 3K</vt:lpstr>
      <vt:lpstr>Fig 4 L</vt:lpstr>
      <vt:lpstr>Fig 5 B</vt:lpstr>
      <vt:lpstr>Fig 5 D</vt:lpstr>
      <vt:lpstr>Fig 5 E</vt:lpstr>
      <vt:lpstr>Fig 6 A</vt:lpstr>
      <vt:lpstr>Fig 7 B</vt:lpstr>
      <vt:lpstr>Fig 7 C</vt:lpstr>
      <vt:lpstr>Fig 8 C</vt:lpstr>
      <vt:lpstr>Fig 8 D</vt:lpstr>
      <vt:lpstr>Fig S1 H</vt:lpstr>
      <vt:lpstr>Fig S2 A</vt:lpstr>
      <vt:lpstr>Fig S2 B</vt:lpstr>
      <vt:lpstr>Fig S2 C、D</vt:lpstr>
      <vt:lpstr>Fig S2 E</vt:lpstr>
      <vt:lpstr>Fig S2 F</vt:lpstr>
      <vt:lpstr>FigS3C</vt:lpstr>
      <vt:lpstr>Fig S3D</vt:lpstr>
      <vt:lpstr>Fig S3E</vt:lpstr>
      <vt:lpstr>Fig S3 F</vt:lpstr>
      <vt:lpstr>Fig S3I</vt:lpstr>
      <vt:lpstr>Fig S3 J</vt:lpstr>
      <vt:lpstr>Fig S3 L</vt:lpstr>
      <vt:lpstr>Fig S4 A、B</vt:lpstr>
      <vt:lpstr>Fig S4C </vt:lpstr>
      <vt:lpstr>Fig S4 D</vt:lpstr>
      <vt:lpstr>Fig S4I</vt:lpstr>
      <vt:lpstr>Fig S5A</vt:lpstr>
      <vt:lpstr>Fig S5 F</vt:lpstr>
      <vt:lpstr>Fig S6 A</vt:lpstr>
      <vt:lpstr>Fig S6 D</vt:lpstr>
      <vt:lpstr>Fig S6 F</vt:lpstr>
      <vt:lpstr>Fig S6 G</vt:lpstr>
      <vt:lpstr>Fig S6 H</vt:lpstr>
      <vt:lpstr>Fig S6 I</vt:lpstr>
      <vt:lpstr>Fig S7 C</vt:lpstr>
      <vt:lpstr>Fig S7 D</vt:lpstr>
      <vt:lpstr>Fig S7 E</vt:lpstr>
      <vt:lpstr>Fig S7F</vt:lpstr>
      <vt:lpstr>Fig S7G</vt:lpstr>
      <vt:lpstr>Fig S7 H</vt:lpstr>
      <vt:lpstr>Fig S7 I</vt:lpstr>
      <vt:lpstr>Fig S8 B</vt:lpstr>
      <vt:lpstr>Fig S8 C</vt:lpstr>
      <vt:lpstr>Fig S8 E——intravenous injection</vt:lpstr>
      <vt:lpstr>Fig S8 E——oral</vt:lpstr>
      <vt:lpstr>Fig S8E——Parameters for G4451 </vt:lpstr>
      <vt:lpstr>Fig S8F</vt:lpstr>
      <vt:lpstr>Fig S8G</vt:lpstr>
      <vt:lpstr>Fig S8H</vt:lpstr>
      <vt:lpstr>Fig S9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GIMI-0037</dc:creator>
  <cp:lastModifiedBy>昆 王</cp:lastModifiedBy>
  <dcterms:created xsi:type="dcterms:W3CDTF">2025-01-07T07:49:00Z</dcterms:created>
  <dcterms:modified xsi:type="dcterms:W3CDTF">2025-05-16T01:11:35Z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E977ABC426994AADADCFC494C58E8102_11</vt:lpwstr>
  </property>
  <property fmtid="{D5CDD505-2E9C-101B-9397-08002B2CF9AE}" pid="3" name="KSOProductBuildVer">
    <vt:lpwstr>2052-12.1.0.19770</vt:lpwstr>
  </property>
</Properties>
</file>