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image picture\DNAJC6\DNAJC6 therapy(이상훈)\20250102\0326\제출\JCI\Revision\semi\final\"/>
    </mc:Choice>
  </mc:AlternateContent>
  <xr:revisionPtr revIDLastSave="0" documentId="13_ncr:1_{429B7D95-3E19-49CD-B403-192455184DB3}" xr6:coauthVersionLast="47" xr6:coauthVersionMax="47" xr10:uidLastSave="{00000000-0000-0000-0000-000000000000}"/>
  <bookViews>
    <workbookView xWindow="7035" yWindow="195" windowWidth="21660" windowHeight="15030" tabRatio="919" activeTab="5" xr2:uid="{4BD22AA8-9B96-4082-B0C9-6FD0F5C7CE39}"/>
  </bookViews>
  <sheets>
    <sheet name="Fig1EFG" sheetId="1" r:id="rId1"/>
    <sheet name="Fig1HI" sheetId="5" r:id="rId2"/>
    <sheet name="Fig2BCD" sheetId="7" r:id="rId3"/>
    <sheet name="Fig2FGHIJ" sheetId="8" r:id="rId4"/>
    <sheet name="Fig2kLMNO" sheetId="14" r:id="rId5"/>
    <sheet name="Fig3ABCD" sheetId="19" r:id="rId6"/>
    <sheet name="Fig3EGI" sheetId="23" r:id="rId7"/>
    <sheet name="Fig4BCD" sheetId="22" r:id="rId8"/>
    <sheet name="Fig4EFG" sheetId="21" r:id="rId9"/>
    <sheet name="Fig4HIJ" sheetId="20" r:id="rId10"/>
    <sheet name="Fig4KLM" sheetId="3" r:id="rId11"/>
    <sheet name="Fig4N" sheetId="4" r:id="rId12"/>
    <sheet name="Fig5BCDEFG" sheetId="6" r:id="rId13"/>
    <sheet name="Fig6CDEFG " sheetId="25" r:id="rId14"/>
    <sheet name="Fig7CD" sheetId="9" r:id="rId15"/>
    <sheet name="fig.7E (MFI of pS129)" sheetId="26" r:id="rId16"/>
    <sheet name="fig.7F (TH+ neurons)" sheetId="27" r:id="rId17"/>
    <sheet name="fig.7G (soma size)" sheetId="28" r:id="rId18"/>
    <sheet name="fig.7H (neurite length)" sheetId="29" r:id="rId19"/>
    <sheet name="Fig7IJK" sheetId="24" r:id="rId20"/>
    <sheet name="Fig7L" sheetId="30" r:id="rId21"/>
    <sheet name="FigS7S10" sheetId="31" r:id="rId22"/>
    <sheet name="Fig S11" sheetId="39" r:id="rId23"/>
    <sheet name="FigS12" sheetId="33" r:id="rId24"/>
    <sheet name="FigS13" sheetId="34" r:id="rId25"/>
    <sheet name="FigS14" sheetId="35" r:id="rId26"/>
    <sheet name="FigS15" sheetId="40" r:id="rId27"/>
    <sheet name="FigS16" sheetId="32" r:id="rId28"/>
    <sheet name="FigS17" sheetId="36" r:id="rId29"/>
    <sheet name="FigS19" sheetId="37" r:id="rId30"/>
    <sheet name="FigS20" sheetId="38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9" i="37" l="1"/>
  <c r="T18" i="37"/>
  <c r="T17" i="37"/>
  <c r="T16" i="37"/>
  <c r="T15" i="37"/>
  <c r="T14" i="37"/>
  <c r="T13" i="37"/>
  <c r="T12" i="37"/>
  <c r="T11" i="37"/>
  <c r="T10" i="37"/>
  <c r="T9" i="37"/>
  <c r="T8" i="37"/>
  <c r="T7" i="37"/>
  <c r="T6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" i="37"/>
  <c r="H5" i="29" l="1"/>
  <c r="I5" i="29" s="1"/>
  <c r="H6" i="29"/>
  <c r="H7" i="29"/>
  <c r="H8" i="29"/>
  <c r="H9" i="29"/>
  <c r="H10" i="29"/>
  <c r="I9" i="29" s="1"/>
  <c r="H11" i="29"/>
  <c r="H12" i="29"/>
  <c r="I12" i="29"/>
  <c r="H13" i="29"/>
  <c r="H14" i="29"/>
  <c r="I14" i="29" s="1"/>
  <c r="H15" i="29"/>
  <c r="H17" i="29"/>
  <c r="I17" i="29" s="1"/>
  <c r="H18" i="29"/>
  <c r="H19" i="29"/>
  <c r="H20" i="29"/>
  <c r="H21" i="29"/>
  <c r="I21" i="29" s="1"/>
  <c r="H22" i="29"/>
  <c r="H23" i="29"/>
  <c r="H24" i="29"/>
  <c r="I24" i="29" s="1"/>
  <c r="H25" i="29"/>
  <c r="H26" i="29"/>
  <c r="H27" i="29"/>
  <c r="I27" i="29" s="1"/>
  <c r="H28" i="29"/>
  <c r="H30" i="29"/>
  <c r="H31" i="29"/>
  <c r="H32" i="29"/>
  <c r="I30" i="29" s="1"/>
  <c r="H33" i="29"/>
  <c r="I33" i="29"/>
  <c r="H34" i="29"/>
  <c r="H35" i="29"/>
  <c r="H36" i="29"/>
  <c r="H37" i="29"/>
  <c r="I37" i="29" s="1"/>
  <c r="H38" i="29"/>
  <c r="H39" i="29"/>
  <c r="H40" i="29"/>
  <c r="H41" i="29"/>
  <c r="I41" i="29"/>
  <c r="H42" i="29"/>
  <c r="H43" i="29"/>
  <c r="H44" i="29"/>
  <c r="I44" i="29" s="1"/>
  <c r="H45" i="29"/>
  <c r="H50" i="29"/>
  <c r="I50" i="29" s="1"/>
  <c r="H51" i="29"/>
  <c r="H52" i="29"/>
  <c r="H53" i="29"/>
  <c r="H54" i="29"/>
  <c r="H55" i="29"/>
  <c r="I55" i="29" s="1"/>
  <c r="H56" i="29"/>
  <c r="H57" i="29"/>
  <c r="H58" i="29"/>
  <c r="I58" i="29" s="1"/>
  <c r="H60" i="29"/>
  <c r="I60" i="29" s="1"/>
  <c r="H61" i="29"/>
  <c r="H62" i="29"/>
  <c r="H63" i="29"/>
  <c r="H64" i="29"/>
  <c r="I62" i="29" s="1"/>
  <c r="H65" i="29"/>
  <c r="I65" i="29"/>
  <c r="H66" i="29"/>
  <c r="H67" i="29"/>
  <c r="H68" i="29"/>
  <c r="I68" i="29" s="1"/>
  <c r="H69" i="29"/>
  <c r="H70" i="29"/>
  <c r="H72" i="29"/>
  <c r="H73" i="29"/>
  <c r="H74" i="29"/>
  <c r="I72" i="29" s="1"/>
  <c r="H75" i="29"/>
  <c r="I75" i="29"/>
  <c r="H76" i="29"/>
  <c r="H77" i="29"/>
  <c r="H78" i="29"/>
  <c r="I78" i="29" s="1"/>
  <c r="H79" i="29"/>
  <c r="H80" i="29"/>
  <c r="I79" i="29" s="1"/>
  <c r="H81" i="29"/>
  <c r="H82" i="29"/>
  <c r="H5" i="28"/>
  <c r="I5" i="28" s="1"/>
  <c r="H6" i="28"/>
  <c r="H7" i="28"/>
  <c r="H8" i="28"/>
  <c r="H9" i="28"/>
  <c r="I9" i="28"/>
  <c r="H10" i="28"/>
  <c r="H11" i="28"/>
  <c r="H12" i="28"/>
  <c r="H13" i="28"/>
  <c r="H14" i="28"/>
  <c r="I12" i="28" s="1"/>
  <c r="H15" i="28"/>
  <c r="I15" i="28"/>
  <c r="H16" i="28"/>
  <c r="H18" i="28"/>
  <c r="I18" i="28" s="1"/>
  <c r="H19" i="28"/>
  <c r="H20" i="28"/>
  <c r="H21" i="28"/>
  <c r="H22" i="28"/>
  <c r="H23" i="28"/>
  <c r="H24" i="28"/>
  <c r="I22" i="28" s="1"/>
  <c r="H25" i="28"/>
  <c r="I25" i="28"/>
  <c r="H26" i="28"/>
  <c r="H27" i="28"/>
  <c r="H28" i="28"/>
  <c r="I28" i="28"/>
  <c r="H29" i="28"/>
  <c r="H31" i="28"/>
  <c r="H32" i="28"/>
  <c r="I31" i="28" s="1"/>
  <c r="H33" i="28"/>
  <c r="H34" i="28"/>
  <c r="I34" i="28" s="1"/>
  <c r="H35" i="28"/>
  <c r="H36" i="28"/>
  <c r="H37" i="28"/>
  <c r="H38" i="28"/>
  <c r="I38" i="28"/>
  <c r="H39" i="28"/>
  <c r="H40" i="28"/>
  <c r="H41" i="28"/>
  <c r="H42" i="28"/>
  <c r="I42" i="28" s="1"/>
  <c r="H43" i="28"/>
  <c r="H44" i="28"/>
  <c r="H45" i="28"/>
  <c r="I45" i="28" s="1"/>
  <c r="H46" i="28"/>
  <c r="H52" i="28"/>
  <c r="H53" i="28"/>
  <c r="H54" i="28"/>
  <c r="H55" i="28"/>
  <c r="H56" i="28"/>
  <c r="I52" i="28" s="1"/>
  <c r="H57" i="28"/>
  <c r="I57" i="28"/>
  <c r="H58" i="28"/>
  <c r="H59" i="28"/>
  <c r="H60" i="28"/>
  <c r="I60" i="28" s="1"/>
  <c r="H62" i="28"/>
  <c r="I62" i="28"/>
  <c r="H63" i="28"/>
  <c r="H64" i="28"/>
  <c r="H65" i="28"/>
  <c r="I64" i="28" s="1"/>
  <c r="H66" i="28"/>
  <c r="H67" i="28"/>
  <c r="I67" i="28" s="1"/>
  <c r="H68" i="28"/>
  <c r="H69" i="28"/>
  <c r="H70" i="28"/>
  <c r="I70" i="28" s="1"/>
  <c r="H71" i="28"/>
  <c r="H72" i="28"/>
  <c r="H74" i="28"/>
  <c r="H75" i="28"/>
  <c r="I74" i="28" s="1"/>
  <c r="H76" i="28"/>
  <c r="H77" i="28"/>
  <c r="I77" i="28" s="1"/>
  <c r="H78" i="28"/>
  <c r="H79" i="28"/>
  <c r="H80" i="28"/>
  <c r="I80" i="28" s="1"/>
  <c r="H81" i="28"/>
  <c r="I81" i="28" s="1"/>
  <c r="H82" i="28"/>
  <c r="H83" i="28"/>
  <c r="H84" i="28"/>
  <c r="F5" i="27"/>
  <c r="G5" i="27"/>
  <c r="I5" i="27" s="1"/>
  <c r="J5" i="27" s="1"/>
  <c r="H5" i="27"/>
  <c r="F6" i="27"/>
  <c r="G6" i="27"/>
  <c r="I6" i="27" s="1"/>
  <c r="H6" i="27"/>
  <c r="F7" i="27"/>
  <c r="G7" i="27" s="1"/>
  <c r="H7" i="27"/>
  <c r="I7" i="27" s="1"/>
  <c r="F8" i="27"/>
  <c r="G8" i="27"/>
  <c r="I8" i="27" s="1"/>
  <c r="H8" i="27"/>
  <c r="F9" i="27"/>
  <c r="G9" i="27" s="1"/>
  <c r="I9" i="27" s="1"/>
  <c r="H9" i="27"/>
  <c r="F10" i="27"/>
  <c r="G10" i="27"/>
  <c r="I10" i="27" s="1"/>
  <c r="H10" i="27"/>
  <c r="F11" i="27"/>
  <c r="G11" i="27"/>
  <c r="H11" i="27"/>
  <c r="I11" i="27" s="1"/>
  <c r="F12" i="27"/>
  <c r="G12" i="27"/>
  <c r="H12" i="27"/>
  <c r="I12" i="27"/>
  <c r="F13" i="27"/>
  <c r="G13" i="27" s="1"/>
  <c r="H13" i="27"/>
  <c r="I13" i="27" s="1"/>
  <c r="F14" i="27"/>
  <c r="G14" i="27" s="1"/>
  <c r="H14" i="27"/>
  <c r="I14" i="27" s="1"/>
  <c r="J14" i="27" s="1"/>
  <c r="F15" i="27"/>
  <c r="G15" i="27"/>
  <c r="I15" i="27" s="1"/>
  <c r="H15" i="27"/>
  <c r="F17" i="27"/>
  <c r="G17" i="27"/>
  <c r="I17" i="27" s="1"/>
  <c r="H17" i="27"/>
  <c r="F18" i="27"/>
  <c r="G18" i="27" s="1"/>
  <c r="I18" i="27" s="1"/>
  <c r="H18" i="27"/>
  <c r="F19" i="27"/>
  <c r="G19" i="27" s="1"/>
  <c r="H19" i="27"/>
  <c r="I19" i="27" s="1"/>
  <c r="F20" i="27"/>
  <c r="G20" i="27" s="1"/>
  <c r="H20" i="27"/>
  <c r="I20" i="27" s="1"/>
  <c r="F21" i="27"/>
  <c r="G21" i="27" s="1"/>
  <c r="I21" i="27" s="1"/>
  <c r="H21" i="27"/>
  <c r="F22" i="27"/>
  <c r="G22" i="27"/>
  <c r="I22" i="27" s="1"/>
  <c r="H22" i="27"/>
  <c r="F23" i="27"/>
  <c r="G23" i="27"/>
  <c r="H23" i="27"/>
  <c r="I23" i="27" s="1"/>
  <c r="F24" i="27"/>
  <c r="G24" i="27"/>
  <c r="H24" i="27"/>
  <c r="I24" i="27" s="1"/>
  <c r="F25" i="27"/>
  <c r="G25" i="27" s="1"/>
  <c r="H25" i="27"/>
  <c r="F26" i="27"/>
  <c r="G26" i="27" s="1"/>
  <c r="H26" i="27"/>
  <c r="F27" i="27"/>
  <c r="G27" i="27"/>
  <c r="I27" i="27" s="1"/>
  <c r="H27" i="27"/>
  <c r="F28" i="27"/>
  <c r="G28" i="27"/>
  <c r="H28" i="27"/>
  <c r="I28" i="27"/>
  <c r="F29" i="27"/>
  <c r="G29" i="27" s="1"/>
  <c r="I29" i="27" s="1"/>
  <c r="H29" i="27"/>
  <c r="F30" i="27"/>
  <c r="G30" i="27" s="1"/>
  <c r="H30" i="27"/>
  <c r="F31" i="27"/>
  <c r="G31" i="27" s="1"/>
  <c r="H31" i="27"/>
  <c r="I31" i="27" s="1"/>
  <c r="F32" i="27"/>
  <c r="G32" i="27" s="1"/>
  <c r="I32" i="27" s="1"/>
  <c r="H32" i="27"/>
  <c r="F33" i="27"/>
  <c r="G33" i="27" s="1"/>
  <c r="H33" i="27"/>
  <c r="F34" i="27"/>
  <c r="G34" i="27" s="1"/>
  <c r="H34" i="27"/>
  <c r="I34" i="27" s="1"/>
  <c r="J34" i="27" s="1"/>
  <c r="F35" i="27"/>
  <c r="G35" i="27"/>
  <c r="H35" i="27"/>
  <c r="I35" i="27"/>
  <c r="F37" i="27"/>
  <c r="G37" i="27"/>
  <c r="I37" i="27" s="1"/>
  <c r="H37" i="27"/>
  <c r="F38" i="27"/>
  <c r="G38" i="27" s="1"/>
  <c r="H38" i="27"/>
  <c r="F39" i="27"/>
  <c r="G39" i="27"/>
  <c r="H39" i="27"/>
  <c r="I39" i="27" s="1"/>
  <c r="F40" i="27"/>
  <c r="G40" i="27" s="1"/>
  <c r="H40" i="27"/>
  <c r="I40" i="27" s="1"/>
  <c r="J40" i="27" s="1"/>
  <c r="F41" i="27"/>
  <c r="G41" i="27" s="1"/>
  <c r="I41" i="27" s="1"/>
  <c r="H41" i="27"/>
  <c r="F42" i="27"/>
  <c r="G42" i="27"/>
  <c r="I42" i="27" s="1"/>
  <c r="H42" i="27"/>
  <c r="F43" i="27"/>
  <c r="G43" i="27"/>
  <c r="H43" i="27"/>
  <c r="I43" i="27"/>
  <c r="F44" i="27"/>
  <c r="G44" i="27" s="1"/>
  <c r="I44" i="27" s="1"/>
  <c r="H44" i="27"/>
  <c r="F45" i="27"/>
  <c r="G45" i="27" s="1"/>
  <c r="H45" i="27"/>
  <c r="F46" i="27"/>
  <c r="G46" i="27" s="1"/>
  <c r="H46" i="27"/>
  <c r="F47" i="27"/>
  <c r="G47" i="27"/>
  <c r="H47" i="27"/>
  <c r="I47" i="27"/>
  <c r="F48" i="27"/>
  <c r="G48" i="27"/>
  <c r="I48" i="27" s="1"/>
  <c r="H48" i="27"/>
  <c r="F49" i="27"/>
  <c r="G49" i="27"/>
  <c r="H49" i="27"/>
  <c r="I49" i="27" s="1"/>
  <c r="F50" i="27"/>
  <c r="G50" i="27"/>
  <c r="H50" i="27"/>
  <c r="I50" i="27" s="1"/>
  <c r="F51" i="27"/>
  <c r="G51" i="27" s="1"/>
  <c r="H51" i="27"/>
  <c r="I51" i="27" s="1"/>
  <c r="G5" i="26"/>
  <c r="N6" i="26" s="1"/>
  <c r="G9" i="26"/>
  <c r="G12" i="26"/>
  <c r="G14" i="26"/>
  <c r="G17" i="26"/>
  <c r="O6" i="26" s="1"/>
  <c r="G21" i="26"/>
  <c r="O7" i="26" s="1"/>
  <c r="O9" i="26" s="1"/>
  <c r="G23" i="26"/>
  <c r="O8" i="26" s="1"/>
  <c r="G26" i="26"/>
  <c r="G28" i="26"/>
  <c r="G34" i="26"/>
  <c r="G38" i="26"/>
  <c r="P6" i="26" s="1"/>
  <c r="G42" i="26"/>
  <c r="G45" i="26"/>
  <c r="G49" i="26"/>
  <c r="G52" i="26"/>
  <c r="G55" i="26"/>
  <c r="G64" i="26"/>
  <c r="G69" i="26"/>
  <c r="G72" i="26"/>
  <c r="G74" i="26"/>
  <c r="G76" i="26"/>
  <c r="G79" i="26"/>
  <c r="G82" i="26"/>
  <c r="G86" i="26"/>
  <c r="G90" i="26"/>
  <c r="P7" i="26" s="1"/>
  <c r="G93" i="26"/>
  <c r="N5" i="28" l="1"/>
  <c r="N6" i="28"/>
  <c r="N7" i="28"/>
  <c r="J9" i="27"/>
  <c r="I33" i="27"/>
  <c r="J23" i="27"/>
  <c r="J12" i="27"/>
  <c r="O6" i="27" s="1"/>
  <c r="I38" i="27"/>
  <c r="J17" i="27"/>
  <c r="N7" i="29"/>
  <c r="N5" i="29"/>
  <c r="N6" i="29"/>
  <c r="N8" i="29" s="1"/>
  <c r="M5" i="28"/>
  <c r="M6" i="28"/>
  <c r="M8" i="28" s="1"/>
  <c r="M7" i="28"/>
  <c r="J37" i="27"/>
  <c r="I46" i="27"/>
  <c r="J46" i="27" s="1"/>
  <c r="I26" i="27"/>
  <c r="J26" i="27" s="1"/>
  <c r="P9" i="26"/>
  <c r="L5" i="28"/>
  <c r="L6" i="28"/>
  <c r="L7" i="28"/>
  <c r="I30" i="27"/>
  <c r="J28" i="27" s="1"/>
  <c r="J49" i="27"/>
  <c r="I45" i="27"/>
  <c r="J43" i="27" s="1"/>
  <c r="I25" i="27"/>
  <c r="J21" i="27"/>
  <c r="M5" i="29"/>
  <c r="M6" i="29"/>
  <c r="M8" i="29" s="1"/>
  <c r="M7" i="29"/>
  <c r="L5" i="29"/>
  <c r="L6" i="29"/>
  <c r="L7" i="29"/>
  <c r="P8" i="26"/>
  <c r="N8" i="26"/>
  <c r="N7" i="26"/>
  <c r="N9" i="26" s="1"/>
  <c r="O7" i="27" l="1"/>
  <c r="O8" i="27" s="1"/>
  <c r="O5" i="27"/>
  <c r="N8" i="28"/>
  <c r="Q5" i="27"/>
  <c r="Q7" i="27"/>
  <c r="Q6" i="27"/>
  <c r="Q8" i="27" s="1"/>
  <c r="L8" i="28"/>
  <c r="P5" i="27"/>
  <c r="P7" i="27"/>
  <c r="P6" i="27"/>
  <c r="P8" i="27" s="1"/>
  <c r="L8" i="29"/>
</calcChain>
</file>

<file path=xl/sharedStrings.xml><?xml version="1.0" encoding="utf-8"?>
<sst xmlns="http://schemas.openxmlformats.org/spreadsheetml/2006/main" count="967" uniqueCount="369">
  <si>
    <t>Control #1</t>
  </si>
  <si>
    <t>Control #2</t>
  </si>
  <si>
    <t>Control #3</t>
  </si>
  <si>
    <t>PFF #1</t>
  </si>
  <si>
    <t>PFF #2</t>
  </si>
  <si>
    <t>PFF #3</t>
  </si>
  <si>
    <t>cont</t>
    <phoneticPr fontId="4" type="noConversion"/>
  </si>
  <si>
    <t>PD</t>
  </si>
  <si>
    <t>PD</t>
    <phoneticPr fontId="4" type="noConversion"/>
  </si>
  <si>
    <t>control</t>
  </si>
  <si>
    <t>PFF</t>
  </si>
  <si>
    <t>PFF</t>
    <phoneticPr fontId="4" type="noConversion"/>
  </si>
  <si>
    <t>DNAJC6</t>
  </si>
  <si>
    <t>DNAJC6</t>
    <phoneticPr fontId="4" type="noConversion"/>
  </si>
  <si>
    <t>p-syn</t>
    <phoneticPr fontId="4" type="noConversion"/>
  </si>
  <si>
    <t>WT</t>
  </si>
  <si>
    <t>H</t>
  </si>
  <si>
    <t>L</t>
  </si>
  <si>
    <t>T</t>
  </si>
  <si>
    <t>R</t>
  </si>
  <si>
    <t>M</t>
  </si>
  <si>
    <t>WT</t>
    <phoneticPr fontId="4" type="noConversion"/>
  </si>
  <si>
    <t>R</t>
    <phoneticPr fontId="4" type="noConversion"/>
  </si>
  <si>
    <t>G</t>
    <phoneticPr fontId="4" type="noConversion"/>
  </si>
  <si>
    <t>N</t>
    <phoneticPr fontId="4" type="noConversion"/>
  </si>
  <si>
    <t>Y</t>
    <phoneticPr fontId="4" type="noConversion"/>
  </si>
  <si>
    <t>Control</t>
  </si>
  <si>
    <t>αSYN-PFF</t>
  </si>
  <si>
    <t>FOXA2</t>
  </si>
  <si>
    <t>NURR1</t>
  </si>
  <si>
    <t>Normalised Expression</t>
  </si>
  <si>
    <t>Control</t>
    <phoneticPr fontId="4" type="noConversion"/>
  </si>
  <si>
    <t>NURR1</t>
    <phoneticPr fontId="4" type="noConversion"/>
  </si>
  <si>
    <t>FOXA2</t>
    <phoneticPr fontId="4" type="noConversion"/>
  </si>
  <si>
    <t>NF</t>
    <phoneticPr fontId="4" type="noConversion"/>
  </si>
  <si>
    <t>Fig1E</t>
    <phoneticPr fontId="4" type="noConversion"/>
  </si>
  <si>
    <t>DNAJC6 mRNA Expression</t>
    <phoneticPr fontId="4" type="noConversion"/>
  </si>
  <si>
    <t xml:space="preserve"> DNAJC6 Intensity</t>
    <phoneticPr fontId="4" type="noConversion"/>
  </si>
  <si>
    <t>Fig1F</t>
    <phoneticPr fontId="4" type="noConversion"/>
  </si>
  <si>
    <t>% cells (pS129 a- syn/th)</t>
    <phoneticPr fontId="4" type="noConversion"/>
  </si>
  <si>
    <t>Fig1G</t>
    <phoneticPr fontId="4" type="noConversion"/>
  </si>
  <si>
    <t xml:space="preserve"> DNAJC6 band  Intensity</t>
    <phoneticPr fontId="4" type="noConversion"/>
  </si>
  <si>
    <t>mRNA levels (relative to control)</t>
    <phoneticPr fontId="4" type="noConversion"/>
  </si>
  <si>
    <t>Fig2C</t>
    <phoneticPr fontId="4" type="noConversion"/>
  </si>
  <si>
    <t>Fig2B</t>
    <phoneticPr fontId="4" type="noConversion"/>
  </si>
  <si>
    <t>Fig2D</t>
    <phoneticPr fontId="4" type="noConversion"/>
  </si>
  <si>
    <t>WT_3</t>
  </si>
  <si>
    <t>G2019S_1</t>
  </si>
  <si>
    <t>K1906M_3</t>
  </si>
  <si>
    <t>WT+PFF_1</t>
  </si>
  <si>
    <t>Fig1H</t>
    <phoneticPr fontId="4" type="noConversion"/>
  </si>
  <si>
    <t>Fig1I</t>
    <phoneticPr fontId="4" type="noConversion"/>
  </si>
  <si>
    <t>NFB1</t>
  </si>
  <si>
    <t>Target</t>
  </si>
  <si>
    <t>Input</t>
  </si>
  <si>
    <t>IgG</t>
  </si>
  <si>
    <t>Nurr1</t>
  </si>
  <si>
    <t>Foxa2</t>
  </si>
  <si>
    <t>NFB2</t>
  </si>
  <si>
    <t>NFB3</t>
  </si>
  <si>
    <t>NFB4</t>
  </si>
  <si>
    <t>NFB5</t>
  </si>
  <si>
    <t>NFB6</t>
  </si>
  <si>
    <t>Fig2FGH</t>
    <phoneticPr fontId="4" type="noConversion"/>
  </si>
  <si>
    <t>Fig2I</t>
    <phoneticPr fontId="4" type="noConversion"/>
  </si>
  <si>
    <t>dnajc6</t>
  </si>
  <si>
    <t>0hr</t>
  </si>
  <si>
    <t>6hr</t>
  </si>
  <si>
    <t>24hr</t>
  </si>
  <si>
    <t>48hr</t>
  </si>
  <si>
    <t>pff</t>
  </si>
  <si>
    <t>mg</t>
  </si>
  <si>
    <t>baf</t>
  </si>
  <si>
    <t>Fig2J</t>
    <phoneticPr fontId="4" type="noConversion"/>
  </si>
  <si>
    <t>IP-phospho-DNAJC6</t>
    <phoneticPr fontId="4" type="noConversion"/>
  </si>
  <si>
    <t>Fig2K</t>
    <phoneticPr fontId="4" type="noConversion"/>
  </si>
  <si>
    <t>control</t>
    <phoneticPr fontId="4" type="noConversion"/>
  </si>
  <si>
    <t>SNCA-PFF</t>
    <phoneticPr fontId="4" type="noConversion"/>
  </si>
  <si>
    <t>PLA</t>
    <phoneticPr fontId="4" type="noConversion"/>
  </si>
  <si>
    <t>Fig2L</t>
    <phoneticPr fontId="4" type="noConversion"/>
  </si>
  <si>
    <t>p-LRRK2</t>
    <phoneticPr fontId="4" type="noConversion"/>
  </si>
  <si>
    <t>Fig2M</t>
    <phoneticPr fontId="4" type="noConversion"/>
  </si>
  <si>
    <t>Fig2N</t>
    <phoneticPr fontId="4" type="noConversion"/>
  </si>
  <si>
    <t>wt</t>
  </si>
  <si>
    <t>asyn</t>
  </si>
  <si>
    <t>PFE</t>
  </si>
  <si>
    <t>Fig2O</t>
    <phoneticPr fontId="4" type="noConversion"/>
  </si>
  <si>
    <t>phospho-DNAJC6</t>
    <phoneticPr fontId="4" type="noConversion"/>
  </si>
  <si>
    <t>g2019S</t>
  </si>
  <si>
    <t>average</t>
  </si>
  <si>
    <t>Fig3A</t>
    <phoneticPr fontId="4" type="noConversion"/>
  </si>
  <si>
    <t>Neuron</t>
  </si>
  <si>
    <t>Astrocyte</t>
  </si>
  <si>
    <t>Microglia</t>
  </si>
  <si>
    <t>DNAJC6 intensity</t>
    <phoneticPr fontId="4" type="noConversion"/>
  </si>
  <si>
    <t>Fig3B</t>
    <phoneticPr fontId="4" type="noConversion"/>
  </si>
  <si>
    <t>Fig3C</t>
    <phoneticPr fontId="4" type="noConversion"/>
  </si>
  <si>
    <t>Fig3D</t>
    <phoneticPr fontId="4" type="noConversion"/>
  </si>
  <si>
    <t>Nurr1, Foxa2 intensity</t>
    <phoneticPr fontId="4" type="noConversion"/>
  </si>
  <si>
    <t>p-LRRK2/LRRK2</t>
    <phoneticPr fontId="4" type="noConversion"/>
  </si>
  <si>
    <t>Fig3E</t>
    <phoneticPr fontId="4" type="noConversion"/>
  </si>
  <si>
    <t>Fig3G</t>
    <phoneticPr fontId="4" type="noConversion"/>
  </si>
  <si>
    <t>DNAJC6 in LRRK2 mut</t>
    <phoneticPr fontId="4" type="noConversion"/>
  </si>
  <si>
    <t>Fig3I</t>
    <phoneticPr fontId="4" type="noConversion"/>
  </si>
  <si>
    <t>Human DNAJC6</t>
    <phoneticPr fontId="4" type="noConversion"/>
  </si>
  <si>
    <t>Fig4B</t>
    <phoneticPr fontId="4" type="noConversion"/>
  </si>
  <si>
    <t>Mean</t>
  </si>
  <si>
    <t>Rx</t>
  </si>
  <si>
    <t>Rx</t>
    <phoneticPr fontId="4" type="noConversion"/>
  </si>
  <si>
    <t>Fig4C</t>
    <phoneticPr fontId="4" type="noConversion"/>
  </si>
  <si>
    <t>DNAJC6-Rx</t>
  </si>
  <si>
    <t>FM1-43</t>
    <phoneticPr fontId="4" type="noConversion"/>
  </si>
  <si>
    <t>Fig4D</t>
    <phoneticPr fontId="4" type="noConversion"/>
  </si>
  <si>
    <t>Fig4E</t>
    <phoneticPr fontId="4" type="noConversion"/>
  </si>
  <si>
    <t>Fig4F</t>
    <phoneticPr fontId="4" type="noConversion"/>
  </si>
  <si>
    <t>Fig4G</t>
    <phoneticPr fontId="4" type="noConversion"/>
  </si>
  <si>
    <t>LAMP1 GBA colocalization</t>
  </si>
  <si>
    <t>casrx</t>
  </si>
  <si>
    <t>cell</t>
  </si>
  <si>
    <t>colocalization</t>
  </si>
  <si>
    <t xml:space="preserve">cell </t>
  </si>
  <si>
    <t>Calnexin GBA colocalization</t>
    <phoneticPr fontId="4" type="noConversion"/>
  </si>
  <si>
    <t>GBA activity</t>
    <phoneticPr fontId="4" type="noConversion"/>
  </si>
  <si>
    <t>p62 Intensity</t>
  </si>
  <si>
    <t>GAPDH Intensity</t>
  </si>
  <si>
    <t>p62/GAPDH</t>
  </si>
  <si>
    <t>Basal</t>
  </si>
  <si>
    <t>Exp #1</t>
  </si>
  <si>
    <t>Exp #2</t>
  </si>
  <si>
    <t>Exp #3</t>
  </si>
  <si>
    <t>SEM</t>
  </si>
  <si>
    <t>Baf.A1</t>
  </si>
  <si>
    <t>Fig4H</t>
    <phoneticPr fontId="4" type="noConversion"/>
  </si>
  <si>
    <t>Fig4I</t>
    <phoneticPr fontId="4" type="noConversion"/>
  </si>
  <si>
    <t>mitokeima</t>
    <phoneticPr fontId="4" type="noConversion"/>
  </si>
  <si>
    <t>mitosox</t>
    <phoneticPr fontId="4" type="noConversion"/>
  </si>
  <si>
    <t>Fig4J</t>
    <phoneticPr fontId="4" type="noConversion"/>
  </si>
  <si>
    <t>Fig4L</t>
    <phoneticPr fontId="4" type="noConversion"/>
  </si>
  <si>
    <t>Red/Green Ration</t>
  </si>
  <si>
    <t>mitotimer</t>
    <phoneticPr fontId="4" type="noConversion"/>
  </si>
  <si>
    <t>mitoID</t>
    <phoneticPr fontId="4" type="noConversion"/>
  </si>
  <si>
    <t>Fig4M</t>
    <phoneticPr fontId="4" type="noConversion"/>
  </si>
  <si>
    <t>NLRP3</t>
  </si>
  <si>
    <t>ASC</t>
  </si>
  <si>
    <t>PRO-CAS1</t>
  </si>
  <si>
    <t>CL-CAS1</t>
  </si>
  <si>
    <t>STING</t>
  </si>
  <si>
    <t>TBK</t>
  </si>
  <si>
    <t>P-TBK</t>
  </si>
  <si>
    <t>IRF3</t>
  </si>
  <si>
    <t>P-IRF3</t>
  </si>
  <si>
    <t>DNAJC6-Rx</t>
    <phoneticPr fontId="4" type="noConversion"/>
  </si>
  <si>
    <t>Fig4N</t>
    <phoneticPr fontId="4" type="noConversion"/>
  </si>
  <si>
    <t>GFAP</t>
  </si>
  <si>
    <t>IL1β</t>
  </si>
  <si>
    <t>iNOS</t>
  </si>
  <si>
    <t>IL6</t>
  </si>
  <si>
    <t>TNFα</t>
  </si>
  <si>
    <t>C3</t>
  </si>
  <si>
    <t>CXCL10</t>
  </si>
  <si>
    <t>SERPING1</t>
  </si>
  <si>
    <t>proinflammatory</t>
    <phoneticPr fontId="4" type="noConversion"/>
  </si>
  <si>
    <t>ARG1</t>
  </si>
  <si>
    <t>IL10</t>
  </si>
  <si>
    <t>BDNF</t>
  </si>
  <si>
    <t>GDNF</t>
  </si>
  <si>
    <t>CLCF1</t>
  </si>
  <si>
    <t>CD109</t>
  </si>
  <si>
    <t>S100A10</t>
  </si>
  <si>
    <t>anti-inflammatory</t>
    <phoneticPr fontId="4" type="noConversion"/>
  </si>
  <si>
    <t>OLIGO(SOL)</t>
  </si>
  <si>
    <t>MONOMER</t>
  </si>
  <si>
    <t>soluble</t>
    <phoneticPr fontId="4" type="noConversion"/>
  </si>
  <si>
    <t>insoluble</t>
    <phoneticPr fontId="4" type="noConversion"/>
  </si>
  <si>
    <t>OLIGO(INSOL)</t>
  </si>
  <si>
    <t>Fig5B</t>
    <phoneticPr fontId="4" type="noConversion"/>
  </si>
  <si>
    <t>PD-AST Rx</t>
    <phoneticPr fontId="4" type="noConversion"/>
  </si>
  <si>
    <t>Fig5C</t>
    <phoneticPr fontId="4" type="noConversion"/>
  </si>
  <si>
    <t>ThS/TH</t>
    <phoneticPr fontId="4" type="noConversion"/>
  </si>
  <si>
    <t>Fig5D</t>
    <phoneticPr fontId="4" type="noConversion"/>
  </si>
  <si>
    <t>Fig5E</t>
    <phoneticPr fontId="4" type="noConversion"/>
  </si>
  <si>
    <t>Fig5F</t>
    <phoneticPr fontId="4" type="noConversion"/>
  </si>
  <si>
    <t>p-synuclein/TH</t>
    <phoneticPr fontId="4" type="noConversion"/>
  </si>
  <si>
    <t>TH neurite</t>
    <phoneticPr fontId="4" type="noConversion"/>
  </si>
  <si>
    <t>Lg2_synapsin(5um&lt;)</t>
    <phoneticPr fontId="4" type="noConversion"/>
  </si>
  <si>
    <t>Fig5G</t>
    <phoneticPr fontId="4" type="noConversion"/>
  </si>
  <si>
    <t>AST</t>
    <phoneticPr fontId="4" type="noConversion"/>
  </si>
  <si>
    <t>MICROG</t>
    <phoneticPr fontId="4" type="noConversion"/>
  </si>
  <si>
    <t>Fig6C</t>
    <phoneticPr fontId="4" type="noConversion"/>
  </si>
  <si>
    <t>Fig6D</t>
    <phoneticPr fontId="4" type="noConversion"/>
  </si>
  <si>
    <t>Fig6E</t>
    <phoneticPr fontId="4" type="noConversion"/>
  </si>
  <si>
    <t>Fig6F</t>
    <phoneticPr fontId="4" type="noConversion"/>
  </si>
  <si>
    <t>Fig6G</t>
    <phoneticPr fontId="4" type="noConversion"/>
  </si>
  <si>
    <t>wt4</t>
  </si>
  <si>
    <t>wt2</t>
  </si>
  <si>
    <t>wt3</t>
  </si>
  <si>
    <t>pd1</t>
  </si>
  <si>
    <t>pd2</t>
  </si>
  <si>
    <t>pd3</t>
  </si>
  <si>
    <t>ca2</t>
  </si>
  <si>
    <t>ca3</t>
  </si>
  <si>
    <t>ca4</t>
  </si>
  <si>
    <t>actin</t>
  </si>
  <si>
    <t>Fig7C</t>
    <phoneticPr fontId="4" type="noConversion"/>
  </si>
  <si>
    <t>Fig7D</t>
    <phoneticPr fontId="4" type="noConversion"/>
  </si>
  <si>
    <t>WB</t>
    <phoneticPr fontId="4" type="noConversion"/>
  </si>
  <si>
    <t>RNA</t>
    <phoneticPr fontId="4" type="noConversion"/>
  </si>
  <si>
    <t>ACTB</t>
  </si>
  <si>
    <t>wt1</t>
  </si>
  <si>
    <t>ca1</t>
  </si>
  <si>
    <t>a-Syn</t>
    <phoneticPr fontId="4" type="noConversion"/>
  </si>
  <si>
    <t>a-Syn+CRISPR-sam</t>
    <phoneticPr fontId="4" type="noConversion"/>
  </si>
  <si>
    <t>pole</t>
    <phoneticPr fontId="4" type="noConversion"/>
  </si>
  <si>
    <t>rotarod</t>
    <phoneticPr fontId="4" type="noConversion"/>
  </si>
  <si>
    <t>beam</t>
    <phoneticPr fontId="4" type="noConversion"/>
  </si>
  <si>
    <t>CA3</t>
  </si>
  <si>
    <t>CA2</t>
  </si>
  <si>
    <t>CA1</t>
    <phoneticPr fontId="4" type="noConversion"/>
  </si>
  <si>
    <t>a-syn4</t>
    <phoneticPr fontId="4" type="noConversion"/>
  </si>
  <si>
    <t>a-syn3</t>
    <phoneticPr fontId="4" type="noConversion"/>
  </si>
  <si>
    <t>a-syn2</t>
    <phoneticPr fontId="4" type="noConversion"/>
  </si>
  <si>
    <t>a-syn1</t>
  </si>
  <si>
    <t>wt3</t>
    <phoneticPr fontId="4" type="noConversion"/>
  </si>
  <si>
    <t>wt2</t>
    <phoneticPr fontId="4" type="noConversion"/>
  </si>
  <si>
    <t>wt1</t>
    <phoneticPr fontId="4" type="noConversion"/>
  </si>
  <si>
    <t>rawIntDen</t>
    <phoneticPr fontId="4" type="noConversion"/>
  </si>
  <si>
    <t>IntDen</t>
    <phoneticPr fontId="4" type="noConversion"/>
  </si>
  <si>
    <t>SD</t>
    <phoneticPr fontId="4" type="noConversion"/>
  </si>
  <si>
    <t>mean averg</t>
    <phoneticPr fontId="4" type="noConversion"/>
  </si>
  <si>
    <t>mean</t>
    <phoneticPr fontId="4" type="noConversion"/>
  </si>
  <si>
    <t>area</t>
    <phoneticPr fontId="4" type="noConversion"/>
  </si>
  <si>
    <t>#</t>
    <phoneticPr fontId="4" type="noConversion"/>
  </si>
  <si>
    <t>CA5</t>
    <phoneticPr fontId="4" type="noConversion"/>
  </si>
  <si>
    <t>CA4</t>
  </si>
  <si>
    <t>CA3</t>
    <phoneticPr fontId="4" type="noConversion"/>
  </si>
  <si>
    <t>a-syn1</t>
    <phoneticPr fontId="4" type="noConversion"/>
  </si>
  <si>
    <t>cage2</t>
    <phoneticPr fontId="4" type="noConversion"/>
  </si>
  <si>
    <t>cage1</t>
    <phoneticPr fontId="4" type="noConversion"/>
  </si>
  <si>
    <t>wt4</t>
    <phoneticPr fontId="4" type="noConversion"/>
  </si>
  <si>
    <t>se</t>
    <phoneticPr fontId="4" type="noConversion"/>
  </si>
  <si>
    <t>n</t>
    <phoneticPr fontId="4" type="noConversion"/>
  </si>
  <si>
    <t>sd</t>
    <phoneticPr fontId="4" type="noConversion"/>
  </si>
  <si>
    <t>averg</t>
    <phoneticPr fontId="4" type="noConversion"/>
  </si>
  <si>
    <t>ca</t>
    <phoneticPr fontId="4" type="noConversion"/>
  </si>
  <si>
    <t>asyn</t>
    <phoneticPr fontId="4" type="noConversion"/>
  </si>
  <si>
    <t>wt</t>
    <phoneticPr fontId="4" type="noConversion"/>
  </si>
  <si>
    <t>order.</t>
    <phoneticPr fontId="4" type="noConversion"/>
  </si>
  <si>
    <t>RawIntDen</t>
    <phoneticPr fontId="4" type="noConversion"/>
  </si>
  <si>
    <t>area(um2)</t>
    <phoneticPr fontId="4" type="noConversion"/>
  </si>
  <si>
    <t>p-syn intensity</t>
    <phoneticPr fontId="4" type="noConversion"/>
  </si>
  <si>
    <t xml:space="preserve">average of diameter of mDA : 20um </t>
    <phoneticPr fontId="4" type="noConversion"/>
  </si>
  <si>
    <t>thickness of tissue : 30um</t>
    <phoneticPr fontId="4" type="noConversion"/>
  </si>
  <si>
    <t>cell number * thickness of tissue /(thickness of tissue+average nuclear diameter)</t>
    <phoneticPr fontId="4" type="noConversion"/>
  </si>
  <si>
    <t>* Abercrombie correction</t>
    <phoneticPr fontId="4" type="noConversion"/>
  </si>
  <si>
    <t xml:space="preserve">after correction </t>
    <phoneticPr fontId="4" type="noConversion"/>
  </si>
  <si>
    <t># of TH</t>
    <phoneticPr fontId="4" type="noConversion"/>
  </si>
  <si>
    <t>Abercrombie correction</t>
    <phoneticPr fontId="4" type="noConversion"/>
  </si>
  <si>
    <t>area(mm3)</t>
    <phoneticPr fontId="4" type="noConversion"/>
  </si>
  <si>
    <t>area(um3)</t>
    <phoneticPr fontId="4" type="noConversion"/>
  </si>
  <si>
    <t>CA4</t>
    <phoneticPr fontId="4" type="noConversion"/>
  </si>
  <si>
    <t>CA2</t>
    <phoneticPr fontId="4" type="noConversion"/>
  </si>
  <si>
    <t>WT(H1)</t>
    <phoneticPr fontId="4" type="noConversion"/>
  </si>
  <si>
    <t>a-syn (I1)</t>
    <phoneticPr fontId="4" type="noConversion"/>
  </si>
  <si>
    <t>a-syn (H2)</t>
    <phoneticPr fontId="4" type="noConversion"/>
  </si>
  <si>
    <t>CA (H2)</t>
    <phoneticPr fontId="4" type="noConversion"/>
  </si>
  <si>
    <t>CA (I2)</t>
    <phoneticPr fontId="4" type="noConversion"/>
  </si>
  <si>
    <t>TH intensity</t>
    <phoneticPr fontId="4" type="noConversion"/>
  </si>
  <si>
    <t>Fig7I</t>
    <phoneticPr fontId="4" type="noConversion"/>
  </si>
  <si>
    <t># Junctions</t>
    <phoneticPr fontId="4" type="noConversion"/>
  </si>
  <si>
    <t>a-syn</t>
    <phoneticPr fontId="4" type="noConversion"/>
  </si>
  <si>
    <t>CA_I2_2-6_1_Processed001</t>
  </si>
  <si>
    <t>Fig7J</t>
    <phoneticPr fontId="4" type="noConversion"/>
  </si>
  <si>
    <t>circ.</t>
    <phoneticPr fontId="4" type="noConversion"/>
  </si>
  <si>
    <t>Fig7K</t>
    <phoneticPr fontId="4" type="noConversion"/>
  </si>
  <si>
    <t>averg</t>
  </si>
  <si>
    <t>CD11b+/Iba+ cells</t>
    <phoneticPr fontId="4" type="noConversion"/>
  </si>
  <si>
    <t>CD68/Iba+ cells</t>
    <phoneticPr fontId="4" type="noConversion"/>
  </si>
  <si>
    <t xml:space="preserve">a-syn2 </t>
  </si>
  <si>
    <t>a-syn3</t>
  </si>
  <si>
    <t>a-syn2</t>
  </si>
  <si>
    <t>CA1</t>
  </si>
  <si>
    <t>CA5</t>
  </si>
  <si>
    <t>p-DNAJC6</t>
    <phoneticPr fontId="4" type="noConversion"/>
  </si>
  <si>
    <t>FigS7</t>
    <phoneticPr fontId="4" type="noConversion"/>
  </si>
  <si>
    <t>FigS10</t>
    <phoneticPr fontId="4" type="noConversion"/>
  </si>
  <si>
    <t>parkin</t>
  </si>
  <si>
    <t>pink</t>
  </si>
  <si>
    <t>DNAJC6KD</t>
    <phoneticPr fontId="4" type="noConversion"/>
  </si>
  <si>
    <t>FigS12B</t>
    <phoneticPr fontId="4" type="noConversion"/>
  </si>
  <si>
    <t>FigS16B</t>
    <phoneticPr fontId="4" type="noConversion"/>
  </si>
  <si>
    <t>FigS16C</t>
    <phoneticPr fontId="4" type="noConversion"/>
  </si>
  <si>
    <t>FigS16D</t>
    <phoneticPr fontId="4" type="noConversion"/>
  </si>
  <si>
    <t>FigS16E</t>
    <phoneticPr fontId="4" type="noConversion"/>
  </si>
  <si>
    <t>FigS12C</t>
    <phoneticPr fontId="4" type="noConversion"/>
  </si>
  <si>
    <t>FigS12D</t>
    <phoneticPr fontId="4" type="noConversion"/>
  </si>
  <si>
    <t>FigS12E</t>
    <phoneticPr fontId="4" type="noConversion"/>
  </si>
  <si>
    <t>FigS12F</t>
    <phoneticPr fontId="4" type="noConversion"/>
  </si>
  <si>
    <t>GFAP</t>
    <phoneticPr fontId="4" type="noConversion"/>
  </si>
  <si>
    <t>FigS13B</t>
    <phoneticPr fontId="4" type="noConversion"/>
  </si>
  <si>
    <t>FigS13C</t>
    <phoneticPr fontId="4" type="noConversion"/>
  </si>
  <si>
    <t>FigS13D</t>
    <phoneticPr fontId="4" type="noConversion"/>
  </si>
  <si>
    <t>FigS13E</t>
    <phoneticPr fontId="4" type="noConversion"/>
  </si>
  <si>
    <t>dual DNAJC6</t>
    <phoneticPr fontId="4" type="noConversion"/>
  </si>
  <si>
    <t>FigS14A</t>
    <phoneticPr fontId="4" type="noConversion"/>
  </si>
  <si>
    <t>p21/iba</t>
    <phoneticPr fontId="4" type="noConversion"/>
  </si>
  <si>
    <t>IL1b/iba</t>
    <phoneticPr fontId="4" type="noConversion"/>
  </si>
  <si>
    <t>FigS14B</t>
    <phoneticPr fontId="4" type="noConversion"/>
  </si>
  <si>
    <t>FigS14C</t>
    <phoneticPr fontId="4" type="noConversion"/>
  </si>
  <si>
    <t>N-DNAJC6</t>
    <phoneticPr fontId="4" type="noConversion"/>
  </si>
  <si>
    <t>A-DNAJC6</t>
    <phoneticPr fontId="4" type="noConversion"/>
  </si>
  <si>
    <t>NA-DNAJC6</t>
    <phoneticPr fontId="4" type="noConversion"/>
  </si>
  <si>
    <t>FigS17A</t>
    <phoneticPr fontId="4" type="noConversion"/>
  </si>
  <si>
    <t>FigS17B</t>
    <phoneticPr fontId="4" type="noConversion"/>
  </si>
  <si>
    <t>FigS17C</t>
    <phoneticPr fontId="4" type="noConversion"/>
  </si>
  <si>
    <t>1st</t>
    <phoneticPr fontId="4" type="noConversion"/>
  </si>
  <si>
    <t>2nd</t>
    <phoneticPr fontId="4" type="noConversion"/>
  </si>
  <si>
    <t xml:space="preserve"> F7_WT</t>
    <phoneticPr fontId="4" type="noConversion"/>
  </si>
  <si>
    <t xml:space="preserve"> F8_WT</t>
    <phoneticPr fontId="4" type="noConversion"/>
  </si>
  <si>
    <t xml:space="preserve"> F8_CA</t>
    <phoneticPr fontId="4" type="noConversion"/>
  </si>
  <si>
    <t xml:space="preserve"> G8_CA</t>
    <phoneticPr fontId="4" type="noConversion"/>
  </si>
  <si>
    <t xml:space="preserve"> G7_CA</t>
    <phoneticPr fontId="4" type="noConversion"/>
  </si>
  <si>
    <t>min (max 5min)</t>
    <phoneticPr fontId="4" type="noConversion"/>
  </si>
  <si>
    <t>test1</t>
    <phoneticPr fontId="4" type="noConversion"/>
  </si>
  <si>
    <t>test2</t>
    <phoneticPr fontId="4" type="noConversion"/>
  </si>
  <si>
    <t>test3</t>
    <phoneticPr fontId="4" type="noConversion"/>
  </si>
  <si>
    <t>running time</t>
    <phoneticPr fontId="4" type="noConversion"/>
  </si>
  <si>
    <t>S19A</t>
    <phoneticPr fontId="4" type="noConversion"/>
  </si>
  <si>
    <t>S19B</t>
    <phoneticPr fontId="4" type="noConversion"/>
  </si>
  <si>
    <t>WT_1</t>
    <phoneticPr fontId="4" type="noConversion"/>
  </si>
  <si>
    <t>WT_2</t>
    <phoneticPr fontId="4" type="noConversion"/>
  </si>
  <si>
    <t>WT_3</t>
    <phoneticPr fontId="4" type="noConversion"/>
  </si>
  <si>
    <t>CA_1</t>
    <phoneticPr fontId="4" type="noConversion"/>
  </si>
  <si>
    <t>CA_2</t>
    <phoneticPr fontId="4" type="noConversion"/>
  </si>
  <si>
    <t>CA_3</t>
    <phoneticPr fontId="4" type="noConversion"/>
  </si>
  <si>
    <t>CA_4</t>
    <phoneticPr fontId="4" type="noConversion"/>
  </si>
  <si>
    <t>DNAJB1</t>
    <phoneticPr fontId="22" type="noConversion"/>
  </si>
  <si>
    <t>CONT1</t>
  </si>
  <si>
    <t>CONT2</t>
  </si>
  <si>
    <t>CONT3</t>
  </si>
  <si>
    <t>CONT4</t>
  </si>
  <si>
    <t>asyn1</t>
  </si>
  <si>
    <t>asyn2</t>
  </si>
  <si>
    <t>asyn3</t>
  </si>
  <si>
    <t>asyn4</t>
  </si>
  <si>
    <t>HSPA1L</t>
    <phoneticPr fontId="22" type="noConversion"/>
  </si>
  <si>
    <t>DNAJB7</t>
    <phoneticPr fontId="22" type="noConversion"/>
  </si>
  <si>
    <t>DNAJC22</t>
    <phoneticPr fontId="22" type="noConversion"/>
  </si>
  <si>
    <t>HSPA1A</t>
    <phoneticPr fontId="22" type="noConversion"/>
  </si>
  <si>
    <t>HSPB1</t>
    <phoneticPr fontId="22" type="noConversion"/>
  </si>
  <si>
    <t>DNAJC10</t>
  </si>
  <si>
    <t>DNAJC18</t>
  </si>
  <si>
    <t>HSPB2</t>
    <phoneticPr fontId="22" type="noConversion"/>
  </si>
  <si>
    <t>HSPB9</t>
    <phoneticPr fontId="22" type="noConversion"/>
  </si>
  <si>
    <t>wt</t>
    <phoneticPr fontId="22" type="noConversion"/>
  </si>
  <si>
    <t>asyn</t>
    <phoneticPr fontId="22" type="noConversion"/>
  </si>
  <si>
    <t>ca</t>
    <phoneticPr fontId="22" type="noConversion"/>
  </si>
  <si>
    <t>SYNJ</t>
  </si>
  <si>
    <t>GAK</t>
  </si>
  <si>
    <t>HSPA1B</t>
  </si>
  <si>
    <t>FigS15C</t>
    <phoneticPr fontId="4" type="noConversion"/>
  </si>
  <si>
    <t>GFP</t>
  </si>
  <si>
    <t>dCAS9</t>
  </si>
  <si>
    <t>CRISPRa</t>
  </si>
  <si>
    <t>NEU</t>
    <phoneticPr fontId="4" type="noConversion"/>
  </si>
  <si>
    <t>cytosol</t>
    <phoneticPr fontId="4" type="noConversion"/>
  </si>
  <si>
    <t>MAVS intensity</t>
    <phoneticPr fontId="4" type="noConversion"/>
  </si>
  <si>
    <t>ID1</t>
    <phoneticPr fontId="4" type="noConversion"/>
  </si>
  <si>
    <t>ID2</t>
    <phoneticPr fontId="4" type="noConversion"/>
  </si>
  <si>
    <t>ID3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</si>
</sst>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000000000000"/>
    <numFmt numFmtId="177" formatCode="###0.00000;\-###0.00000"/>
    <numFmt numFmtId="178" formatCode="###0.00;\-###0.00"/>
    <numFmt numFmtId="179" formatCode="0.00000000000000_ "/>
    <numFmt numFmtId="180" formatCode="0_);[Red]\(0\)"/>
    <numFmt numFmtId="181" formatCode="###0.000;\-###0.000"/>
  </numFmts>
  <fonts count="23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Aptos Narrow"/>
      <family val="2"/>
    </font>
    <font>
      <b/>
      <sz val="11"/>
      <color theme="1"/>
      <name val="Microsoft YaHei"/>
      <family val="2"/>
      <charset val="134"/>
    </font>
    <font>
      <sz val="11"/>
      <color theme="1"/>
      <name val="Calibri"/>
      <family val="2"/>
    </font>
    <font>
      <b/>
      <sz val="11"/>
      <color theme="1"/>
      <name val="맑은 고딕"/>
      <family val="3"/>
      <charset val="129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맑은 고딕"/>
      <family val="3"/>
      <charset val="129"/>
      <scheme val="minor"/>
    </font>
    <font>
      <vertAlign val="superscript"/>
      <sz val="10"/>
      <color theme="1"/>
      <name val="Times New Roman"/>
      <family val="1"/>
    </font>
    <font>
      <sz val="11"/>
      <color rgb="FFFF0000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9"/>
      <name val="굴림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9"/>
      <color rgb="FF595959"/>
      <name val="맑은 고딕"/>
      <family val="3"/>
      <charset val="129"/>
      <scheme val="minor"/>
    </font>
    <font>
      <sz val="8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5" fillId="0" borderId="0">
      <alignment vertical="top"/>
      <protection locked="0"/>
    </xf>
    <xf numFmtId="0" fontId="15" fillId="0" borderId="0">
      <alignment vertical="top"/>
      <protection locked="0"/>
    </xf>
  </cellStyleXfs>
  <cellXfs count="117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/>
    <xf numFmtId="176" fontId="0" fillId="0" borderId="0" xfId="0" applyNumberFormat="1" applyAlignment="1"/>
    <xf numFmtId="0" fontId="5" fillId="0" borderId="0" xfId="0" applyFont="1" applyAlignment="1"/>
    <xf numFmtId="0" fontId="6" fillId="2" borderId="0" xfId="0" applyFont="1" applyFill="1" applyAlignment="1"/>
    <xf numFmtId="0" fontId="7" fillId="0" borderId="0" xfId="0" applyFont="1" applyAlignment="1">
      <alignment horizontal="center" vertical="center"/>
    </xf>
    <xf numFmtId="0" fontId="0" fillId="2" borderId="0" xfId="0" applyFill="1" applyAlignment="1"/>
    <xf numFmtId="0" fontId="8" fillId="0" borderId="0" xfId="0" applyFont="1">
      <alignment vertical="center"/>
    </xf>
    <xf numFmtId="0" fontId="8" fillId="3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8" fillId="0" borderId="0" xfId="0" applyFont="1" applyAlignment="1"/>
    <xf numFmtId="0" fontId="0" fillId="2" borderId="0" xfId="0" applyFill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15" fillId="0" borderId="0" xfId="1">
      <alignment vertical="top"/>
      <protection locked="0"/>
    </xf>
    <xf numFmtId="178" fontId="16" fillId="0" borderId="0" xfId="2" applyNumberFormat="1" applyFont="1" applyAlignment="1" applyProtection="1">
      <alignment vertical="center"/>
    </xf>
    <xf numFmtId="178" fontId="16" fillId="0" borderId="9" xfId="2" applyNumberFormat="1" applyFont="1" applyBorder="1" applyAlignment="1" applyProtection="1">
      <alignment vertical="center"/>
    </xf>
    <xf numFmtId="178" fontId="16" fillId="0" borderId="10" xfId="2" applyNumberFormat="1" applyFont="1" applyBorder="1" applyAlignment="1" applyProtection="1">
      <alignment vertical="center"/>
    </xf>
    <xf numFmtId="178" fontId="16" fillId="0" borderId="7" xfId="2" applyNumberFormat="1" applyFont="1" applyBorder="1" applyAlignment="1" applyProtection="1">
      <alignment vertical="center"/>
    </xf>
    <xf numFmtId="178" fontId="16" fillId="0" borderId="1" xfId="2" applyNumberFormat="1" applyFont="1" applyBorder="1" applyAlignment="1" applyProtection="1">
      <alignment vertical="center"/>
    </xf>
    <xf numFmtId="179" fontId="16" fillId="0" borderId="0" xfId="2" applyNumberFormat="1" applyFont="1" applyAlignment="1" applyProtection="1">
      <alignment vertical="center"/>
    </xf>
    <xf numFmtId="178" fontId="16" fillId="0" borderId="11" xfId="2" applyNumberFormat="1" applyFont="1" applyBorder="1" applyAlignment="1" applyProtection="1">
      <alignment vertical="center"/>
    </xf>
    <xf numFmtId="178" fontId="16" fillId="0" borderId="8" xfId="2" applyNumberFormat="1" applyFont="1" applyBorder="1" applyAlignment="1" applyProtection="1">
      <alignment vertical="center"/>
    </xf>
    <xf numFmtId="178" fontId="16" fillId="0" borderId="2" xfId="2" applyNumberFormat="1" applyFont="1" applyBorder="1" applyAlignment="1" applyProtection="1">
      <alignment vertical="center"/>
    </xf>
    <xf numFmtId="178" fontId="16" fillId="0" borderId="3" xfId="2" applyNumberFormat="1" applyFont="1" applyBorder="1" applyAlignment="1" applyProtection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4" borderId="0" xfId="0" applyFill="1">
      <alignment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4" xfId="0" applyFont="1" applyBorder="1">
      <alignment vertical="center"/>
    </xf>
    <xf numFmtId="0" fontId="0" fillId="4" borderId="0" xfId="0" applyFill="1" applyAlignment="1">
      <alignment horizontal="center" vertical="center"/>
    </xf>
    <xf numFmtId="0" fontId="16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18" fillId="0" borderId="12" xfId="0" applyFont="1" applyBorder="1">
      <alignment vertical="center"/>
    </xf>
    <xf numFmtId="0" fontId="18" fillId="0" borderId="13" xfId="0" applyFont="1" applyBorder="1">
      <alignment vertical="center"/>
    </xf>
    <xf numFmtId="0" fontId="16" fillId="0" borderId="13" xfId="0" applyFont="1" applyBorder="1">
      <alignment vertical="center"/>
    </xf>
    <xf numFmtId="0" fontId="0" fillId="5" borderId="0" xfId="0" applyFill="1">
      <alignment vertical="center"/>
    </xf>
    <xf numFmtId="0" fontId="17" fillId="5" borderId="0" xfId="0" applyFont="1" applyFill="1">
      <alignment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7" fillId="0" borderId="15" xfId="0" applyFont="1" applyBorder="1">
      <alignment vertical="center"/>
    </xf>
    <xf numFmtId="0" fontId="17" fillId="0" borderId="16" xfId="0" applyFont="1" applyBorder="1">
      <alignment vertical="center"/>
    </xf>
    <xf numFmtId="0" fontId="0" fillId="0" borderId="16" xfId="0" applyBorder="1">
      <alignment vertical="center"/>
    </xf>
    <xf numFmtId="0" fontId="17" fillId="0" borderId="17" xfId="0" applyFont="1" applyBorder="1">
      <alignment vertical="center"/>
    </xf>
    <xf numFmtId="0" fontId="18" fillId="0" borderId="16" xfId="0" applyFont="1" applyBorder="1">
      <alignment vertical="center"/>
    </xf>
    <xf numFmtId="0" fontId="16" fillId="0" borderId="16" xfId="0" applyFont="1" applyBorder="1">
      <alignment vertical="center"/>
    </xf>
    <xf numFmtId="0" fontId="1" fillId="0" borderId="0" xfId="0" applyFont="1">
      <alignment vertical="center"/>
    </xf>
    <xf numFmtId="0" fontId="18" fillId="0" borderId="15" xfId="0" applyFont="1" applyBorder="1">
      <alignment vertical="center"/>
    </xf>
    <xf numFmtId="0" fontId="0" fillId="6" borderId="0" xfId="0" applyFill="1">
      <alignment vertical="center"/>
    </xf>
    <xf numFmtId="0" fontId="20" fillId="0" borderId="0" xfId="0" applyFont="1">
      <alignment vertical="center"/>
    </xf>
    <xf numFmtId="0" fontId="17" fillId="4" borderId="16" xfId="0" applyFont="1" applyFill="1" applyBorder="1">
      <alignment vertical="center"/>
    </xf>
    <xf numFmtId="0" fontId="16" fillId="4" borderId="19" xfId="0" applyFont="1" applyFill="1" applyBorder="1">
      <alignment vertical="center"/>
    </xf>
    <xf numFmtId="0" fontId="21" fillId="0" borderId="0" xfId="0" applyFont="1" applyAlignment="1">
      <alignment horizontal="center" vertical="center" readingOrder="1"/>
    </xf>
    <xf numFmtId="0" fontId="17" fillId="0" borderId="17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8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7" fillId="4" borderId="16" xfId="0" applyFont="1" applyFill="1" applyBorder="1">
      <alignment vertical="center"/>
    </xf>
    <xf numFmtId="0" fontId="17" fillId="0" borderId="14" xfId="0" applyFont="1" applyBorder="1">
      <alignment vertical="center"/>
    </xf>
    <xf numFmtId="0" fontId="17" fillId="0" borderId="13" xfId="0" applyFont="1" applyBorder="1">
      <alignment vertical="center"/>
    </xf>
    <xf numFmtId="0" fontId="18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17" fillId="4" borderId="20" xfId="0" applyFont="1" applyFill="1" applyBorder="1">
      <alignment vertical="center"/>
    </xf>
    <xf numFmtId="0" fontId="17" fillId="0" borderId="12" xfId="0" applyFont="1" applyBorder="1">
      <alignment vertical="center"/>
    </xf>
    <xf numFmtId="0" fontId="0" fillId="0" borderId="0" xfId="0">
      <alignment vertical="center"/>
    </xf>
    <xf numFmtId="0" fontId="0" fillId="4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>
      <alignment vertical="center"/>
    </xf>
    <xf numFmtId="0" fontId="0" fillId="0" borderId="25" xfId="0" applyBorder="1">
      <alignment vertical="center"/>
    </xf>
    <xf numFmtId="0" fontId="0" fillId="9" borderId="0" xfId="0" applyFill="1">
      <alignment vertical="center"/>
    </xf>
    <xf numFmtId="0" fontId="17" fillId="7" borderId="0" xfId="0" applyFont="1" applyFill="1">
      <alignment vertical="center"/>
    </xf>
    <xf numFmtId="0" fontId="17" fillId="8" borderId="0" xfId="0" applyFont="1" applyFill="1">
      <alignment vertical="center"/>
    </xf>
    <xf numFmtId="0" fontId="0" fillId="10" borderId="0" xfId="0" applyFill="1">
      <alignment vertical="center"/>
    </xf>
    <xf numFmtId="0" fontId="16" fillId="0" borderId="0" xfId="2" applyFont="1" applyAlignment="1" applyProtection="1">
      <alignment vertical="center"/>
    </xf>
    <xf numFmtId="180" fontId="16" fillId="0" borderId="0" xfId="2" applyNumberFormat="1" applyFont="1" applyAlignment="1" applyProtection="1">
      <alignment vertical="center"/>
    </xf>
    <xf numFmtId="177" fontId="16" fillId="0" borderId="0" xfId="2" applyNumberFormat="1" applyFont="1" applyAlignment="1" applyProtection="1">
      <alignment vertical="center"/>
    </xf>
    <xf numFmtId="0" fontId="16" fillId="0" borderId="5" xfId="2" applyFont="1" applyBorder="1" applyAlignment="1" applyProtection="1">
      <alignment horizontal="center" vertical="center"/>
    </xf>
    <xf numFmtId="0" fontId="16" fillId="0" borderId="6" xfId="2" applyFont="1" applyBorder="1" applyAlignment="1" applyProtection="1">
      <alignment horizontal="center" vertical="center"/>
    </xf>
    <xf numFmtId="177" fontId="16" fillId="0" borderId="4" xfId="2" applyNumberFormat="1" applyFont="1" applyBorder="1" applyAlignment="1" applyProtection="1">
      <alignment horizontal="center" vertical="center"/>
    </xf>
    <xf numFmtId="177" fontId="16" fillId="0" borderId="5" xfId="2" applyNumberFormat="1" applyFont="1" applyBorder="1" applyAlignment="1" applyProtection="1">
      <alignment horizontal="center" vertical="center"/>
    </xf>
    <xf numFmtId="177" fontId="16" fillId="0" borderId="6" xfId="2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1" fontId="16" fillId="0" borderId="0" xfId="2" applyNumberFormat="1" applyFont="1" applyAlignment="1" applyProtection="1">
      <alignment horizontal="center" vertical="center"/>
    </xf>
    <xf numFmtId="177" fontId="16" fillId="0" borderId="0" xfId="2" applyNumberFormat="1" applyFont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/>
    </xf>
  </cellXfs>
  <cellStyles count="3">
    <cellStyle name="Normal" xfId="2" xr:uid="{97886BF4-E5D4-4548-8A3D-2F92704C0AD2}"/>
    <cellStyle name="표준" xfId="0" builtinId="0"/>
    <cellStyle name="표준 2" xfId="1" xr:uid="{0DB0326C-47A8-4F12-8193-9B235777A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'fig.7E (MFI of pS129)'!$N$9:$P$9</c:f>
                <c:numCache>
                  <c:formatCode>General</c:formatCode>
                  <c:ptCount val="3"/>
                  <c:pt idx="0">
                    <c:v>0.58912338138774589</c:v>
                  </c:pt>
                  <c:pt idx="1">
                    <c:v>1.4395641738125791</c:v>
                  </c:pt>
                  <c:pt idx="2">
                    <c:v>0.54597335161828042</c:v>
                  </c:pt>
                </c:numCache>
              </c:numRef>
            </c:plus>
            <c:minus>
              <c:numRef>
                <c:f>'fig.7E (MFI of pS129)'!$N$9:$P$9</c:f>
                <c:numCache>
                  <c:formatCode>General</c:formatCode>
                  <c:ptCount val="3"/>
                  <c:pt idx="0">
                    <c:v>0.58912338138774589</c:v>
                  </c:pt>
                  <c:pt idx="1">
                    <c:v>1.4395641738125791</c:v>
                  </c:pt>
                  <c:pt idx="2">
                    <c:v>0.54597335161828042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'fig.7E (MFI of pS129)'!$N$5:$P$5</c:f>
              <c:strCache>
                <c:ptCount val="3"/>
                <c:pt idx="0">
                  <c:v>wt</c:v>
                </c:pt>
                <c:pt idx="1">
                  <c:v>asyn</c:v>
                </c:pt>
                <c:pt idx="2">
                  <c:v>ca</c:v>
                </c:pt>
              </c:strCache>
            </c:strRef>
          </c:cat>
          <c:val>
            <c:numRef>
              <c:f>'fig.7E (MFI of pS129)'!$N$6:$P$6</c:f>
              <c:numCache>
                <c:formatCode>General</c:formatCode>
                <c:ptCount val="3"/>
                <c:pt idx="0">
                  <c:v>8.1461976190476193</c:v>
                </c:pt>
                <c:pt idx="1">
                  <c:v>12.408883333333332</c:v>
                </c:pt>
                <c:pt idx="2">
                  <c:v>8.9868796296296285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6-4796-8534-67B9C0B48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976079"/>
        <c:axId val="181972239"/>
      </c:barChart>
      <c:catAx>
        <c:axId val="18197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1972239"/>
        <c:crosses val="autoZero"/>
        <c:auto val="1"/>
        <c:lblAlgn val="ctr"/>
        <c:lblOffset val="100"/>
        <c:noMultiLvlLbl val="0"/>
      </c:catAx>
      <c:valAx>
        <c:axId val="181972239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MFI of pS129</a:t>
                </a:r>
                <a:endParaRPr 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1976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'fig.7F (TH+ neurons)'!$O$8:$Q$8</c:f>
                <c:numCache>
                  <c:formatCode>General</c:formatCode>
                  <c:ptCount val="3"/>
                  <c:pt idx="0">
                    <c:v>472.00834896405729</c:v>
                  </c:pt>
                  <c:pt idx="1">
                    <c:v>394.85894150493857</c:v>
                  </c:pt>
                  <c:pt idx="2">
                    <c:v>354.17526767571763</c:v>
                  </c:pt>
                </c:numCache>
              </c:numRef>
            </c:plus>
            <c:minus>
              <c:numRef>
                <c:f>'fig.7F (TH+ neurons)'!$O$8:$Q$8</c:f>
                <c:numCache>
                  <c:formatCode>General</c:formatCode>
                  <c:ptCount val="3"/>
                  <c:pt idx="0">
                    <c:v>472.00834896405729</c:v>
                  </c:pt>
                  <c:pt idx="1">
                    <c:v>394.85894150493857</c:v>
                  </c:pt>
                  <c:pt idx="2">
                    <c:v>354.17526767571763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'fig.7F (TH+ neurons)'!$O$4:$Q$4</c:f>
              <c:strCache>
                <c:ptCount val="3"/>
                <c:pt idx="0">
                  <c:v>wt</c:v>
                </c:pt>
                <c:pt idx="1">
                  <c:v>asyn</c:v>
                </c:pt>
                <c:pt idx="2">
                  <c:v>ca</c:v>
                </c:pt>
              </c:strCache>
            </c:strRef>
          </c:cat>
          <c:val>
            <c:numRef>
              <c:f>'fig.7F (TH+ neurons)'!$O$5:$Q$5</c:f>
              <c:numCache>
                <c:formatCode>General</c:formatCode>
                <c:ptCount val="3"/>
                <c:pt idx="0">
                  <c:v>4726.0831686226675</c:v>
                </c:pt>
                <c:pt idx="1">
                  <c:v>2471.590726970534</c:v>
                </c:pt>
                <c:pt idx="2">
                  <c:v>3867.7415941668196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D-4760-B621-F07B1F238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989039"/>
        <c:axId val="181985679"/>
      </c:barChart>
      <c:catAx>
        <c:axId val="1819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1985679"/>
        <c:crosses val="autoZero"/>
        <c:auto val="1"/>
        <c:lblAlgn val="ctr"/>
        <c:lblOffset val="100"/>
        <c:noMultiLvlLbl val="0"/>
      </c:catAx>
      <c:valAx>
        <c:axId val="18198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TH+ neuron/mm3</a:t>
                </a:r>
                <a:endParaRPr 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19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'fig.7G (soma size)'!$L$8:$N$8</c:f>
                <c:numCache>
                  <c:formatCode>General</c:formatCode>
                  <c:ptCount val="3"/>
                  <c:pt idx="0">
                    <c:v>170937.92992323684</c:v>
                  </c:pt>
                  <c:pt idx="1">
                    <c:v>70478.25376410209</c:v>
                  </c:pt>
                  <c:pt idx="2">
                    <c:v>88477.293168489807</c:v>
                  </c:pt>
                </c:numCache>
              </c:numRef>
            </c:plus>
            <c:minus>
              <c:numRef>
                <c:f>'fig.7G (soma size)'!$L$8:$N$8</c:f>
                <c:numCache>
                  <c:formatCode>General</c:formatCode>
                  <c:ptCount val="3"/>
                  <c:pt idx="0">
                    <c:v>170937.92992323684</c:v>
                  </c:pt>
                  <c:pt idx="1">
                    <c:v>70478.25376410209</c:v>
                  </c:pt>
                  <c:pt idx="2">
                    <c:v>88477.293168489807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'fig.7G (soma size)'!$L$4:$N$4</c:f>
              <c:strCache>
                <c:ptCount val="3"/>
                <c:pt idx="0">
                  <c:v>wt</c:v>
                </c:pt>
                <c:pt idx="1">
                  <c:v>asyn</c:v>
                </c:pt>
                <c:pt idx="2">
                  <c:v>ca</c:v>
                </c:pt>
              </c:strCache>
            </c:strRef>
          </c:cat>
          <c:val>
            <c:numRef>
              <c:f>'fig.7G (soma size)'!$L$5:$N$5</c:f>
              <c:numCache>
                <c:formatCode>General</c:formatCode>
                <c:ptCount val="3"/>
                <c:pt idx="0">
                  <c:v>1049414.4417228573</c:v>
                </c:pt>
                <c:pt idx="1">
                  <c:v>795504.13245000003</c:v>
                </c:pt>
                <c:pt idx="2">
                  <c:v>937747.47075555555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A-471C-BB57-AAD7F294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621903"/>
        <c:axId val="1639622383"/>
      </c:barChart>
      <c:catAx>
        <c:axId val="163962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9622383"/>
        <c:crosses val="autoZero"/>
        <c:auto val="1"/>
        <c:lblAlgn val="ctr"/>
        <c:lblOffset val="100"/>
        <c:noMultiLvlLbl val="0"/>
      </c:catAx>
      <c:valAx>
        <c:axId val="163962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soma size</a:t>
                </a:r>
                <a:endParaRPr 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9621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'fig.7H (neurite length)'!$L$8:$N$8</c:f>
                <c:numCache>
                  <c:formatCode>General</c:formatCode>
                  <c:ptCount val="3"/>
                  <c:pt idx="0">
                    <c:v>141.82022667116399</c:v>
                  </c:pt>
                  <c:pt idx="1">
                    <c:v>136.19285786981101</c:v>
                  </c:pt>
                  <c:pt idx="2">
                    <c:v>139.55823805480267</c:v>
                  </c:pt>
                </c:numCache>
              </c:numRef>
            </c:plus>
            <c:minus>
              <c:numRef>
                <c:f>'fig.7H (neurite length)'!$L$8:$N$8</c:f>
                <c:numCache>
                  <c:formatCode>General</c:formatCode>
                  <c:ptCount val="3"/>
                  <c:pt idx="0">
                    <c:v>141.82022667116399</c:v>
                  </c:pt>
                  <c:pt idx="1">
                    <c:v>136.19285786981101</c:v>
                  </c:pt>
                  <c:pt idx="2">
                    <c:v>139.55823805480267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'fig.7H (neurite length)'!$L$4:$N$4</c:f>
              <c:strCache>
                <c:ptCount val="3"/>
                <c:pt idx="0">
                  <c:v>wt</c:v>
                </c:pt>
                <c:pt idx="1">
                  <c:v>asyn</c:v>
                </c:pt>
                <c:pt idx="2">
                  <c:v>ca</c:v>
                </c:pt>
              </c:strCache>
            </c:strRef>
          </c:cat>
          <c:val>
            <c:numRef>
              <c:f>'fig.7H (neurite length)'!$L$5:$N$5</c:f>
              <c:numCache>
                <c:formatCode>General</c:formatCode>
                <c:ptCount val="3"/>
                <c:pt idx="0">
                  <c:v>2007.5705246428572</c:v>
                </c:pt>
                <c:pt idx="1">
                  <c:v>1542.1202715277777</c:v>
                </c:pt>
                <c:pt idx="2">
                  <c:v>1853.6978361111114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FA7-9EDD-FF32D5EF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7252895"/>
        <c:axId val="1757250975"/>
      </c:barChart>
      <c:catAx>
        <c:axId val="175725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7250975"/>
        <c:crosses val="autoZero"/>
        <c:auto val="1"/>
        <c:lblAlgn val="ctr"/>
        <c:lblOffset val="100"/>
        <c:noMultiLvlLbl val="0"/>
      </c:catAx>
      <c:valAx>
        <c:axId val="175725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neurite</a:t>
                </a:r>
                <a:r>
                  <a:rPr lang="en-US" baseline="0"/>
                  <a:t> </a:t>
                </a:r>
                <a:r>
                  <a:rPr lang="en-US"/>
                  <a:t>length (um)</a:t>
                </a:r>
                <a:endParaRPr 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725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340180</xdr:colOff>
      <xdr:row>10</xdr:row>
      <xdr:rowOff>38100</xdr:rowOff>
    </xdr:from>
    <xdr:to>
      <xdr:col>18</xdr:col>
      <xdr:colOff>122465</xdr:colOff>
      <xdr:row>23</xdr:row>
      <xdr:rowOff>114300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89F9DB7-2E96-4F8D-8114-BAEE2921C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312965</xdr:colOff>
      <xdr:row>26</xdr:row>
      <xdr:rowOff>81644</xdr:rowOff>
    </xdr:from>
    <xdr:ext cx="5470071" cy="11256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7F2614-715E-4260-8BC6-91D021A10E16}"/>
            </a:ext>
          </a:extLst>
        </xdr:cNvPr>
        <xdr:cNvSpPr txBox="1"/>
      </xdr:nvSpPr>
      <xdr:spPr>
        <a:xfrm>
          <a:off x="7856765" y="5529944"/>
          <a:ext cx="5470071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ko-KR" sz="1100"/>
            <a:t>* README</a:t>
          </a:r>
        </a:p>
        <a:p>
          <a:r>
            <a:rPr lang="en-US" altLang="ko-KR" sz="1100"/>
            <a:t>order</a:t>
          </a:r>
          <a:r>
            <a:rPr lang="en-US" altLang="ko-KR" sz="1100" baseline="0"/>
            <a:t> means tissue number, labeling may overlap based on the cage number. </a:t>
          </a:r>
          <a:endParaRPr lang="en-US" altLang="ko-KR" sz="1100"/>
        </a:p>
        <a:p>
          <a:r>
            <a:rPr lang="en-US" altLang="ko-KR" b="0"/>
            <a:t>Note on sample variation</a:t>
          </a:r>
          <a:r>
            <a:rPr lang="en-US" altLang="ko-KR" b="1"/>
            <a:t>:</a:t>
          </a:r>
          <a:r>
            <a:rPr lang="en-US" altLang="ko-KR"/>
            <a:t> While the standard protocol was to capture three representative images per individual mouse, certain samples may have fewer images. This is due to variability in section quality during tissue processing; </a:t>
          </a:r>
        </a:p>
        <a:p>
          <a:r>
            <a:rPr lang="en-US" altLang="ko-KR"/>
            <a:t>sections that did not meet predefined imaging criteria were not included in the analysis.</a:t>
          </a:r>
          <a:endParaRPr lang="en-US" altLang="ko-KR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155124</xdr:colOff>
      <xdr:row>9</xdr:row>
      <xdr:rowOff>24492</xdr:rowOff>
    </xdr:from>
    <xdr:to>
      <xdr:col>17</xdr:col>
      <xdr:colOff>209552</xdr:colOff>
      <xdr:row>22</xdr:row>
      <xdr:rowOff>89806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0A941FC-DC2F-426E-A201-1ABC66162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1687285</xdr:colOff>
      <xdr:row>22</xdr:row>
      <xdr:rowOff>190500</xdr:rowOff>
    </xdr:from>
    <xdr:ext cx="10223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49FB1C-1224-409B-983B-1DB2BC8FFD55}"/>
            </a:ext>
          </a:extLst>
        </xdr:cNvPr>
        <xdr:cNvSpPr txBox="1"/>
      </xdr:nvSpPr>
      <xdr:spPr>
        <a:xfrm>
          <a:off x="6859360" y="4800600"/>
          <a:ext cx="10223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rgbClr val="FF0000"/>
              </a:solidFill>
            </a:rPr>
            <a:t>outlier : &gt;5000</a:t>
          </a:r>
          <a:endParaRPr lang="ko-KR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598715</xdr:colOff>
      <xdr:row>29</xdr:row>
      <xdr:rowOff>0</xdr:rowOff>
    </xdr:from>
    <xdr:ext cx="5470071" cy="11256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BBF241-EAB1-45AB-8DF7-EB91E9DD934A}"/>
            </a:ext>
          </a:extLst>
        </xdr:cNvPr>
        <xdr:cNvSpPr txBox="1"/>
      </xdr:nvSpPr>
      <xdr:spPr>
        <a:xfrm>
          <a:off x="8142515" y="6076950"/>
          <a:ext cx="5470071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ko-KR" sz="1100"/>
            <a:t>* README</a:t>
          </a:r>
        </a:p>
        <a:p>
          <a:r>
            <a:rPr lang="en-US" altLang="ko-KR" sz="1100"/>
            <a:t>order</a:t>
          </a:r>
          <a:r>
            <a:rPr lang="en-US" altLang="ko-KR" sz="1100" baseline="0"/>
            <a:t> means tissue number, labeling may overlap based on the cage number. </a:t>
          </a:r>
          <a:endParaRPr lang="en-US" altLang="ko-KR" sz="1100"/>
        </a:p>
        <a:p>
          <a:r>
            <a:rPr lang="en-US" altLang="ko-KR" b="0"/>
            <a:t>Note on sample variation</a:t>
          </a:r>
          <a:r>
            <a:rPr lang="en-US" altLang="ko-KR" b="1"/>
            <a:t>:</a:t>
          </a:r>
          <a:r>
            <a:rPr lang="en-US" altLang="ko-KR"/>
            <a:t> While the standard protocol was to capture three representative images per individual mouse, certain samples may have fewer images. This is due to variability in section quality during tissue processing; </a:t>
          </a:r>
        </a:p>
        <a:p>
          <a:r>
            <a:rPr lang="en-US" altLang="ko-KR"/>
            <a:t>sections that did not meet predefined imaging criteria were not included in the analysis.</a:t>
          </a:r>
          <a:endParaRPr lang="en-US" altLang="ko-KR" sz="1100" baseline="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102052</xdr:colOff>
      <xdr:row>2</xdr:row>
      <xdr:rowOff>57150</xdr:rowOff>
    </xdr:from>
    <xdr:to>
      <xdr:col>21</xdr:col>
      <xdr:colOff>591909</xdr:colOff>
      <xdr:row>15</xdr:row>
      <xdr:rowOff>133350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DE54075-465A-4C13-A4CF-2799A4DFD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13607</xdr:colOff>
      <xdr:row>19</xdr:row>
      <xdr:rowOff>190500</xdr:rowOff>
    </xdr:from>
    <xdr:ext cx="7415893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ED0DA56-B82E-4428-AB12-49BE6DA7AA47}"/>
            </a:ext>
          </a:extLst>
        </xdr:cNvPr>
        <xdr:cNvSpPr txBox="1"/>
      </xdr:nvSpPr>
      <xdr:spPr>
        <a:xfrm>
          <a:off x="6871607" y="4171950"/>
          <a:ext cx="7415893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ko-KR" sz="1100"/>
            <a:t>* README</a:t>
          </a:r>
        </a:p>
        <a:p>
          <a:r>
            <a:rPr lang="en-US" altLang="ko-KR" sz="1100"/>
            <a:t>vertical order</a:t>
          </a:r>
          <a:r>
            <a:rPr lang="en-US" altLang="ko-KR" sz="1100" baseline="0"/>
            <a:t> means tissue number, horizontal order means individual cell body </a:t>
          </a:r>
          <a:endParaRPr lang="en-US" altLang="ko-KR" sz="1100"/>
        </a:p>
        <a:p>
          <a:r>
            <a:rPr lang="en-US" altLang="ko-KR" b="0"/>
            <a:t>Note on sample variation</a:t>
          </a:r>
          <a:r>
            <a:rPr lang="en-US" altLang="ko-KR" b="1"/>
            <a:t>:</a:t>
          </a:r>
          <a:r>
            <a:rPr lang="en-US" altLang="ko-KR"/>
            <a:t> While the standard protocol was to capture three representative images per individual mouse, certain samples may have fewer images. This is due to variability in section quality during tissue processing; </a:t>
          </a:r>
        </a:p>
        <a:p>
          <a:r>
            <a:rPr lang="en-US" altLang="ko-KR"/>
            <a:t>sections that did not meet predefined imaging criteria were not included in the analysis.</a:t>
          </a:r>
          <a:endParaRPr lang="en-US" altLang="ko-KR" sz="1100" baseline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300717</xdr:colOff>
      <xdr:row>10</xdr:row>
      <xdr:rowOff>84363</xdr:rowOff>
    </xdr:from>
    <xdr:to>
      <xdr:col>16</xdr:col>
      <xdr:colOff>149678</xdr:colOff>
      <xdr:row>25</xdr:row>
      <xdr:rowOff>54429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9A65D7F-FDEB-433E-AAF3-96E11B083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122465</xdr:colOff>
      <xdr:row>29</xdr:row>
      <xdr:rowOff>163287</xdr:rowOff>
    </xdr:from>
    <xdr:ext cx="7415893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ACA2D5-1FC5-4D5A-BEB5-04967A364C1B}"/>
            </a:ext>
          </a:extLst>
        </xdr:cNvPr>
        <xdr:cNvSpPr txBox="1"/>
      </xdr:nvSpPr>
      <xdr:spPr>
        <a:xfrm>
          <a:off x="6980465" y="6240237"/>
          <a:ext cx="7415893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ko-KR" sz="1100"/>
            <a:t>* README</a:t>
          </a:r>
        </a:p>
        <a:p>
          <a:r>
            <a:rPr lang="en-US" altLang="ko-KR" sz="1100"/>
            <a:t>vertical order</a:t>
          </a:r>
          <a:r>
            <a:rPr lang="en-US" altLang="ko-KR" sz="1100" baseline="0"/>
            <a:t> means tissue number, horizontal order means individual cell body </a:t>
          </a:r>
          <a:endParaRPr lang="en-US" altLang="ko-KR" sz="1100"/>
        </a:p>
        <a:p>
          <a:r>
            <a:rPr lang="en-US" altLang="ko-KR" b="0"/>
            <a:t>Note on sample variation</a:t>
          </a:r>
          <a:r>
            <a:rPr lang="en-US" altLang="ko-KR" b="1"/>
            <a:t>:</a:t>
          </a:r>
          <a:r>
            <a:rPr lang="en-US" altLang="ko-KR"/>
            <a:t> While the standard protocol was to capture three representative images per individual mouse, certain samples may have fewer images. This is due to variability in section quality during tissue processing; </a:t>
          </a:r>
        </a:p>
        <a:p>
          <a:r>
            <a:rPr lang="en-US" altLang="ko-KR"/>
            <a:t>sections that did not meet predefined imaging criteria were not included in the analysis.</a:t>
          </a:r>
          <a:endParaRPr lang="en-US" altLang="ko-KR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B75A-9247-4A34-A6EA-84EE812E03C3}">
  <sheetPr>
    <tabColor theme="9" tint="-0.499984740745262"/>
  </sheetPr>
  <dimension ref="B8:W23"/>
  <sheetViews>
    <sheetView zoomScale="70" zoomScaleNormal="70" workbookViewId="0">
      <selection activeCell="K16" sqref="K16"/>
    </sheetView>
  </sheetViews>
  <sheetFormatPr defaultRowHeight="16.5"/>
  <cols>
    <col min="1" max="1" width="13.25" customWidth="1"/>
    <col min="2" max="2" width="12.125" customWidth="1"/>
  </cols>
  <sheetData>
    <row r="8" spans="2:23">
      <c r="J8" s="9" t="s">
        <v>38</v>
      </c>
      <c r="S8" s="9" t="s">
        <v>40</v>
      </c>
    </row>
    <row r="9" spans="2:23">
      <c r="B9" s="9" t="s">
        <v>35</v>
      </c>
      <c r="J9" s="10" t="s">
        <v>37</v>
      </c>
      <c r="K9" s="12"/>
      <c r="L9" s="12"/>
      <c r="M9" s="12"/>
      <c r="N9" s="12" t="s">
        <v>39</v>
      </c>
      <c r="O9" s="12"/>
    </row>
    <row r="10" spans="2:23">
      <c r="B10" s="8" t="s">
        <v>36</v>
      </c>
      <c r="J10" t="s">
        <v>13</v>
      </c>
      <c r="O10" t="s">
        <v>14</v>
      </c>
      <c r="S10" s="11" t="s">
        <v>41</v>
      </c>
    </row>
    <row r="11" spans="2:23">
      <c r="J11" s="2" t="s">
        <v>9</v>
      </c>
      <c r="K11" t="s">
        <v>11</v>
      </c>
      <c r="O11" s="2" t="s">
        <v>9</v>
      </c>
      <c r="P11" t="s">
        <v>11</v>
      </c>
    </row>
    <row r="12" spans="2:23">
      <c r="B12" t="s">
        <v>0</v>
      </c>
      <c r="C12">
        <v>1.1103521278591706</v>
      </c>
      <c r="J12" s="2">
        <v>160.37200000000001</v>
      </c>
      <c r="K12" s="2">
        <v>103.42100000000001</v>
      </c>
      <c r="O12" s="1">
        <v>4.8908686000000001</v>
      </c>
      <c r="P12" s="1">
        <v>32.723981999999999</v>
      </c>
    </row>
    <row r="13" spans="2:23">
      <c r="B13" t="s">
        <v>1</v>
      </c>
      <c r="C13">
        <v>0.90061519666563983</v>
      </c>
      <c r="J13" s="2">
        <v>138.78</v>
      </c>
      <c r="K13" s="2">
        <v>86.468999999999994</v>
      </c>
      <c r="O13" s="1">
        <v>1.6216216000000001</v>
      </c>
      <c r="P13" s="1">
        <v>29.436533000000001</v>
      </c>
      <c r="R13" t="s">
        <v>15</v>
      </c>
      <c r="S13" t="s">
        <v>16</v>
      </c>
      <c r="T13" t="s">
        <v>17</v>
      </c>
      <c r="U13" t="s">
        <v>18</v>
      </c>
      <c r="V13" t="s">
        <v>19</v>
      </c>
      <c r="W13" t="s">
        <v>20</v>
      </c>
    </row>
    <row r="14" spans="2:23">
      <c r="B14" t="s">
        <v>2</v>
      </c>
      <c r="C14">
        <v>1</v>
      </c>
      <c r="J14" s="2">
        <v>178.21</v>
      </c>
      <c r="K14" s="2">
        <v>91.617000000000004</v>
      </c>
      <c r="O14" s="1">
        <v>1.9086860000000001</v>
      </c>
      <c r="P14" s="1">
        <v>37.676056000000003</v>
      </c>
      <c r="R14">
        <v>1</v>
      </c>
      <c r="S14">
        <v>0.105505</v>
      </c>
      <c r="T14">
        <v>0.18234800000000001</v>
      </c>
      <c r="U14">
        <v>0.30082399999999998</v>
      </c>
      <c r="V14">
        <v>0.18453600000000001</v>
      </c>
      <c r="W14">
        <v>3.687E-2</v>
      </c>
    </row>
    <row r="15" spans="2:23">
      <c r="B15" t="s">
        <v>3</v>
      </c>
      <c r="C15">
        <v>0.58031823210591094</v>
      </c>
      <c r="J15" s="2">
        <v>133.78299999999999</v>
      </c>
      <c r="K15" s="2">
        <v>91.224000000000004</v>
      </c>
      <c r="O15" s="1">
        <v>3.6215999999999999</v>
      </c>
      <c r="P15" s="1">
        <v>14.275862</v>
      </c>
      <c r="R15">
        <v>1</v>
      </c>
      <c r="S15">
        <v>0.17006299999999999</v>
      </c>
      <c r="T15">
        <v>0.35343799999999997</v>
      </c>
      <c r="U15">
        <v>0.64383000000000001</v>
      </c>
      <c r="V15">
        <v>0.29212700000000003</v>
      </c>
      <c r="W15">
        <v>2.1415E-2</v>
      </c>
    </row>
    <row r="16" spans="2:23">
      <c r="B16" t="s">
        <v>4</v>
      </c>
      <c r="C16">
        <v>0.61220205722499288</v>
      </c>
      <c r="J16" s="2">
        <v>123.881</v>
      </c>
      <c r="K16" s="2">
        <v>59.460999999999999</v>
      </c>
      <c r="O16" s="1">
        <v>1.3</v>
      </c>
      <c r="P16" s="1">
        <v>22.941176469999998</v>
      </c>
      <c r="R16">
        <v>1</v>
      </c>
      <c r="S16">
        <v>0.27293600000000001</v>
      </c>
      <c r="T16">
        <v>0.51825399999999999</v>
      </c>
      <c r="U16">
        <v>0.78712899999999997</v>
      </c>
      <c r="V16">
        <v>0.54124099999999997</v>
      </c>
      <c r="W16">
        <v>0.116858</v>
      </c>
    </row>
    <row r="17" spans="2:16">
      <c r="B17" t="s">
        <v>5</v>
      </c>
      <c r="C17">
        <v>0.59604699105054526</v>
      </c>
      <c r="J17" s="2">
        <v>111.187</v>
      </c>
      <c r="K17" s="2">
        <v>108.82</v>
      </c>
      <c r="O17" s="1">
        <v>6.43</v>
      </c>
      <c r="P17" s="1">
        <v>26.541554959999999</v>
      </c>
    </row>
    <row r="18" spans="2:16">
      <c r="J18" s="2">
        <v>111.84</v>
      </c>
      <c r="K18" s="2">
        <v>129.51</v>
      </c>
      <c r="O18" s="1">
        <v>5.7</v>
      </c>
      <c r="P18" s="1">
        <v>28.552700000000002</v>
      </c>
    </row>
    <row r="19" spans="2:16">
      <c r="J19" s="2">
        <v>125.991</v>
      </c>
      <c r="K19" s="2">
        <v>135.94399999999999</v>
      </c>
      <c r="O19" s="1">
        <v>4.0999999999999996</v>
      </c>
      <c r="P19" s="1">
        <v>27.472526999999999</v>
      </c>
    </row>
    <row r="20" spans="2:16">
      <c r="J20" s="2">
        <v>126.473</v>
      </c>
      <c r="K20" s="2">
        <v>82.963999999999999</v>
      </c>
    </row>
    <row r="21" spans="2:16">
      <c r="J21" s="2">
        <v>102.759</v>
      </c>
      <c r="K21" s="2">
        <v>65.171999999999997</v>
      </c>
    </row>
    <row r="22" spans="2:16">
      <c r="J22" s="2">
        <v>119.526</v>
      </c>
      <c r="K22" s="2">
        <v>138.99299999999999</v>
      </c>
    </row>
    <row r="23" spans="2:16">
      <c r="J23" s="2">
        <v>95.135000000000005</v>
      </c>
      <c r="K23" s="2">
        <v>79.863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7B8E-2318-4690-AA0F-7E56E0E5BCF5}">
  <sheetPr>
    <tabColor theme="9" tint="-0.499984740745262"/>
  </sheetPr>
  <dimension ref="B2:W35"/>
  <sheetViews>
    <sheetView workbookViewId="0">
      <selection activeCell="V4" sqref="V4"/>
    </sheetView>
  </sheetViews>
  <sheetFormatPr defaultRowHeight="16.5"/>
  <sheetData>
    <row r="2" spans="2:23">
      <c r="B2" s="9" t="s">
        <v>132</v>
      </c>
      <c r="O2" s="9" t="s">
        <v>133</v>
      </c>
      <c r="U2" s="9" t="s">
        <v>136</v>
      </c>
    </row>
    <row r="4" spans="2:23">
      <c r="P4" s="16" t="s">
        <v>134</v>
      </c>
      <c r="V4" s="16" t="s">
        <v>135</v>
      </c>
    </row>
    <row r="5" spans="2:23">
      <c r="B5" t="s">
        <v>123</v>
      </c>
      <c r="F5" t="s">
        <v>124</v>
      </c>
      <c r="J5" t="s">
        <v>125</v>
      </c>
      <c r="P5" s="2" t="s">
        <v>26</v>
      </c>
      <c r="Q5" s="2" t="s">
        <v>107</v>
      </c>
      <c r="V5" s="2" t="s">
        <v>26</v>
      </c>
      <c r="W5" s="2" t="s">
        <v>107</v>
      </c>
    </row>
    <row r="6" spans="2:23">
      <c r="B6" t="s">
        <v>126</v>
      </c>
      <c r="F6" t="s">
        <v>126</v>
      </c>
      <c r="J6" t="s">
        <v>126</v>
      </c>
      <c r="P6">
        <v>0.79681063763158544</v>
      </c>
      <c r="Q6">
        <v>0.27578445429990994</v>
      </c>
      <c r="V6">
        <v>2168.6176666666665</v>
      </c>
      <c r="W6">
        <v>4667.3066666666664</v>
      </c>
    </row>
    <row r="7" spans="2:23">
      <c r="C7" t="s">
        <v>26</v>
      </c>
      <c r="D7" t="s">
        <v>107</v>
      </c>
      <c r="G7" t="s">
        <v>26</v>
      </c>
      <c r="H7" t="s">
        <v>107</v>
      </c>
      <c r="K7" t="s">
        <v>26</v>
      </c>
      <c r="L7" t="s">
        <v>107</v>
      </c>
      <c r="P7">
        <v>0.78109055415058337</v>
      </c>
      <c r="Q7">
        <v>0.35066887938355584</v>
      </c>
      <c r="V7">
        <v>4280.7086666666664</v>
      </c>
      <c r="W7">
        <v>9354.1533333333336</v>
      </c>
    </row>
    <row r="8" spans="2:23">
      <c r="B8" t="s">
        <v>127</v>
      </c>
      <c r="C8">
        <v>24754.420999999998</v>
      </c>
      <c r="D8">
        <v>49661.158000000003</v>
      </c>
      <c r="F8" t="s">
        <v>127</v>
      </c>
      <c r="G8">
        <v>73830.805999999997</v>
      </c>
      <c r="H8">
        <v>68976.956999999995</v>
      </c>
      <c r="J8" t="s">
        <v>127</v>
      </c>
      <c r="K8">
        <v>0.33528580197268876</v>
      </c>
      <c r="L8">
        <v>0.71996736533332439</v>
      </c>
      <c r="P8">
        <v>0.83806158256313934</v>
      </c>
      <c r="Q8">
        <v>0.8431586608442504</v>
      </c>
      <c r="V8">
        <v>1710.1506666666667</v>
      </c>
      <c r="W8">
        <v>4401.248333333333</v>
      </c>
    </row>
    <row r="9" spans="2:23">
      <c r="B9" t="s">
        <v>128</v>
      </c>
      <c r="C9">
        <v>26839.392</v>
      </c>
      <c r="D9">
        <v>45971.451000000001</v>
      </c>
      <c r="F9" t="s">
        <v>128</v>
      </c>
      <c r="G9">
        <v>75300.312000000005</v>
      </c>
      <c r="H9">
        <v>77290.400999999998</v>
      </c>
      <c r="J9" t="s">
        <v>128</v>
      </c>
      <c r="K9">
        <v>0.35643135183822344</v>
      </c>
      <c r="L9">
        <v>0.59478862064643712</v>
      </c>
      <c r="P9">
        <v>0.85522489336952301</v>
      </c>
      <c r="Q9">
        <v>0.87001005169442847</v>
      </c>
      <c r="V9">
        <v>2743.6393333333335</v>
      </c>
      <c r="W9">
        <v>8281.1966666666667</v>
      </c>
    </row>
    <row r="10" spans="2:23">
      <c r="B10" t="s">
        <v>129</v>
      </c>
      <c r="C10">
        <v>30023.856</v>
      </c>
      <c r="D10">
        <v>47345.006999999998</v>
      </c>
      <c r="F10" t="s">
        <v>129</v>
      </c>
      <c r="G10">
        <v>77505.361999999994</v>
      </c>
      <c r="H10">
        <v>78643.592999999993</v>
      </c>
      <c r="J10" t="s">
        <v>129</v>
      </c>
      <c r="K10">
        <v>0.38737779200360362</v>
      </c>
      <c r="L10">
        <v>0.60201988736704848</v>
      </c>
      <c r="P10">
        <v>0.83595853775498907</v>
      </c>
      <c r="Q10">
        <v>0.59943533948491945</v>
      </c>
      <c r="V10">
        <v>1462.9773333333333</v>
      </c>
      <c r="W10">
        <v>4185.7616666666663</v>
      </c>
    </row>
    <row r="11" spans="2:23">
      <c r="J11" t="s">
        <v>106</v>
      </c>
      <c r="K11">
        <v>0.35969831527150525</v>
      </c>
      <c r="L11">
        <v>0.63892529111560326</v>
      </c>
      <c r="P11">
        <v>0.70478051266803998</v>
      </c>
      <c r="Q11">
        <v>0.30746698441068415</v>
      </c>
      <c r="V11">
        <v>1604.0596666666668</v>
      </c>
      <c r="W11">
        <v>4199.76</v>
      </c>
    </row>
    <row r="12" spans="2:23">
      <c r="J12" t="s">
        <v>130</v>
      </c>
      <c r="K12">
        <v>1.5126121378827132E-2</v>
      </c>
      <c r="L12">
        <v>4.0574771101137518E-2</v>
      </c>
      <c r="P12">
        <v>0.72323147760569284</v>
      </c>
      <c r="Q12">
        <v>0.54358936375083333</v>
      </c>
      <c r="V12">
        <v>2583.6089999999999</v>
      </c>
      <c r="W12">
        <v>9901.9933333333338</v>
      </c>
    </row>
    <row r="13" spans="2:23">
      <c r="P13">
        <v>0.82372870819346022</v>
      </c>
      <c r="Q13">
        <v>0.84875194430042222</v>
      </c>
      <c r="V13">
        <v>4454.0716666666667</v>
      </c>
      <c r="W13">
        <v>8347.5316666666658</v>
      </c>
    </row>
    <row r="14" spans="2:23">
      <c r="P14">
        <v>0.85653094134247132</v>
      </c>
      <c r="Q14">
        <v>0.58958068614993653</v>
      </c>
      <c r="V14">
        <v>1385.5743333333335</v>
      </c>
      <c r="W14">
        <v>8947.6916666666675</v>
      </c>
    </row>
    <row r="15" spans="2:23">
      <c r="B15" t="s">
        <v>131</v>
      </c>
      <c r="F15" t="s">
        <v>131</v>
      </c>
      <c r="J15" t="s">
        <v>131</v>
      </c>
      <c r="P15">
        <v>0.91698047765335444</v>
      </c>
      <c r="Q15">
        <v>0.90437368609957447</v>
      </c>
      <c r="V15">
        <v>2508.3360000000002</v>
      </c>
      <c r="W15">
        <v>5955.6583333333338</v>
      </c>
    </row>
    <row r="16" spans="2:23">
      <c r="C16" t="s">
        <v>26</v>
      </c>
      <c r="D16" t="s">
        <v>107</v>
      </c>
      <c r="G16" t="s">
        <v>26</v>
      </c>
      <c r="H16" t="s">
        <v>107</v>
      </c>
      <c r="K16" t="s">
        <v>26</v>
      </c>
      <c r="L16" t="s">
        <v>107</v>
      </c>
      <c r="P16">
        <v>0.5461988495228135</v>
      </c>
      <c r="Q16">
        <v>0.47032859244727804</v>
      </c>
      <c r="V16">
        <v>2422.4703333333332</v>
      </c>
      <c r="W16">
        <v>6350.0266666666666</v>
      </c>
    </row>
    <row r="17" spans="2:23">
      <c r="B17" t="s">
        <v>127</v>
      </c>
      <c r="C17">
        <v>30685.865000000002</v>
      </c>
      <c r="D17">
        <v>45332.785000000003</v>
      </c>
      <c r="F17" t="s">
        <v>127</v>
      </c>
      <c r="G17">
        <v>40886.756000000001</v>
      </c>
      <c r="H17">
        <v>53801.906999999999</v>
      </c>
      <c r="J17" t="s">
        <v>127</v>
      </c>
      <c r="K17">
        <v>0.75050867327307647</v>
      </c>
      <c r="L17">
        <v>0.84258695514268678</v>
      </c>
      <c r="P17">
        <v>0.82008936550491507</v>
      </c>
      <c r="Q17">
        <v>0.55809835172319855</v>
      </c>
      <c r="V17">
        <v>4255.1106666666665</v>
      </c>
      <c r="W17">
        <v>5813.8183333333336</v>
      </c>
    </row>
    <row r="18" spans="2:23">
      <c r="B18" t="s">
        <v>128</v>
      </c>
      <c r="C18">
        <v>26724.643</v>
      </c>
      <c r="D18">
        <v>40481.148999999998</v>
      </c>
      <c r="F18" t="s">
        <v>128</v>
      </c>
      <c r="G18">
        <v>42042.684999999998</v>
      </c>
      <c r="H18">
        <v>53149.370999999999</v>
      </c>
      <c r="J18" t="s">
        <v>128</v>
      </c>
      <c r="K18">
        <v>0.63565500157756338</v>
      </c>
      <c r="L18">
        <v>0.7616486938293211</v>
      </c>
      <c r="P18">
        <v>0.61839557399723377</v>
      </c>
      <c r="Q18">
        <v>0.61128980379543263</v>
      </c>
      <c r="V18">
        <v>2735.2536666666665</v>
      </c>
      <c r="W18">
        <v>6763.1533333333336</v>
      </c>
    </row>
    <row r="19" spans="2:23">
      <c r="B19" t="s">
        <v>129</v>
      </c>
      <c r="C19">
        <v>31583.614000000001</v>
      </c>
      <c r="D19">
        <v>46302.362000000001</v>
      </c>
      <c r="F19" t="s">
        <v>129</v>
      </c>
      <c r="G19">
        <v>45749.836000000003</v>
      </c>
      <c r="H19">
        <v>56320.663999999997</v>
      </c>
      <c r="J19" t="s">
        <v>129</v>
      </c>
      <c r="K19">
        <v>0.69035469329332677</v>
      </c>
      <c r="L19">
        <v>0.82212031449061052</v>
      </c>
      <c r="P19">
        <v>0.5917370644139387</v>
      </c>
      <c r="Q19">
        <v>0.52952067475828013</v>
      </c>
      <c r="V19">
        <v>2305.3056666666666</v>
      </c>
      <c r="W19">
        <v>6395.7349999999997</v>
      </c>
    </row>
    <row r="20" spans="2:23">
      <c r="J20" t="s">
        <v>106</v>
      </c>
      <c r="K20">
        <v>0.69217278938132221</v>
      </c>
      <c r="L20">
        <v>0.80878532115420609</v>
      </c>
      <c r="P20">
        <v>0.57797473128417876</v>
      </c>
      <c r="Q20">
        <v>0.5197073008481623</v>
      </c>
      <c r="V20">
        <v>3469.7043333333331</v>
      </c>
      <c r="W20">
        <v>8662.5416666666661</v>
      </c>
    </row>
    <row r="21" spans="2:23">
      <c r="J21" t="s">
        <v>130</v>
      </c>
      <c r="K21">
        <v>3.3167858842178648E-2</v>
      </c>
      <c r="L21">
        <v>2.4297579245466196E-2</v>
      </c>
      <c r="P21">
        <v>0.64477576618151689</v>
      </c>
      <c r="Q21">
        <v>0.60555635942700037</v>
      </c>
      <c r="V21">
        <v>2498.1713333333332</v>
      </c>
      <c r="W21">
        <v>8126.5983333333334</v>
      </c>
    </row>
    <row r="22" spans="2:23">
      <c r="P22">
        <v>0.6585899640456464</v>
      </c>
      <c r="Q22">
        <v>0.59505025397168487</v>
      </c>
      <c r="V22">
        <v>1697.8126666666667</v>
      </c>
      <c r="W22">
        <v>8814.623333333333</v>
      </c>
    </row>
    <row r="23" spans="2:23">
      <c r="P23">
        <v>0.97515243902439031</v>
      </c>
      <c r="Q23">
        <v>0.55410385259631489</v>
      </c>
      <c r="V23">
        <v>1478.6610000000001</v>
      </c>
      <c r="W23">
        <v>5572.9683333333332</v>
      </c>
    </row>
    <row r="24" spans="2:23">
      <c r="P24">
        <v>0.59745478901540527</v>
      </c>
      <c r="Q24">
        <v>0.39902456647398848</v>
      </c>
      <c r="V24">
        <v>2526.83</v>
      </c>
      <c r="W24">
        <v>9876.7833333333328</v>
      </c>
    </row>
    <row r="25" spans="2:23">
      <c r="P25">
        <v>0.67082314588427061</v>
      </c>
      <c r="Q25">
        <v>0.50733037845209694</v>
      </c>
      <c r="V25">
        <v>1926.5786666666668</v>
      </c>
      <c r="W25">
        <v>7261.9766666666665</v>
      </c>
    </row>
    <row r="26" spans="2:23">
      <c r="P26">
        <v>0.64221844934917938</v>
      </c>
      <c r="Q26">
        <v>0.34520684914385702</v>
      </c>
      <c r="V26">
        <v>1671.5656666666666</v>
      </c>
      <c r="W26">
        <v>5095.29</v>
      </c>
    </row>
    <row r="27" spans="2:23">
      <c r="P27">
        <v>0.56877712917227952</v>
      </c>
      <c r="Q27">
        <v>0.61044012282497451</v>
      </c>
      <c r="V27">
        <v>2359.7780000000002</v>
      </c>
      <c r="W27">
        <v>4319.2316666666666</v>
      </c>
    </row>
    <row r="28" spans="2:23">
      <c r="P28">
        <v>0.58069570667502357</v>
      </c>
      <c r="Q28">
        <v>0.56491372226787173</v>
      </c>
      <c r="V28">
        <v>962.74333333333334</v>
      </c>
      <c r="W28">
        <v>7397.9116666666669</v>
      </c>
    </row>
    <row r="29" spans="2:23">
      <c r="P29">
        <v>0.65515390121689332</v>
      </c>
      <c r="Q29">
        <v>0.61238095238095236</v>
      </c>
      <c r="V29">
        <v>1370.7476666666666</v>
      </c>
      <c r="W29">
        <v>5079.6333333333332</v>
      </c>
    </row>
    <row r="30" spans="2:23">
      <c r="P30">
        <v>0.62112259970457906</v>
      </c>
      <c r="Q30">
        <v>0.53915313225058004</v>
      </c>
      <c r="V30">
        <v>1151.1766666666667</v>
      </c>
      <c r="W30">
        <v>7257.1366666666672</v>
      </c>
    </row>
    <row r="31" spans="2:23">
      <c r="V31">
        <v>536.83433333333335</v>
      </c>
      <c r="W31">
        <v>5138.2883333333339</v>
      </c>
    </row>
    <row r="32" spans="2:23">
      <c r="V32">
        <v>2166.3576666666668</v>
      </c>
      <c r="W32">
        <v>11908.363333333333</v>
      </c>
    </row>
    <row r="33" spans="22:23">
      <c r="V33">
        <v>1581.7433333333333</v>
      </c>
      <c r="W33">
        <v>6316.9033333333336</v>
      </c>
    </row>
    <row r="34" spans="22:23">
      <c r="V34">
        <v>3259.1019999999999</v>
      </c>
      <c r="W34">
        <v>13171.73</v>
      </c>
    </row>
    <row r="35" spans="22:23">
      <c r="V35">
        <v>2175.8040000000001</v>
      </c>
      <c r="W35">
        <v>7004.5733333333337</v>
      </c>
    </row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49E9-6A43-4477-AD3E-86A8F6C24CF2}">
  <sheetPr>
    <tabColor theme="9" tint="-0.499984740745262"/>
  </sheetPr>
  <dimension ref="B2:W45"/>
  <sheetViews>
    <sheetView workbookViewId="0">
      <selection activeCell="R5" sqref="R5:W5"/>
    </sheetView>
  </sheetViews>
  <sheetFormatPr defaultRowHeight="16.5"/>
  <sheetData>
    <row r="2" spans="2:23">
      <c r="B2" s="9" t="s">
        <v>137</v>
      </c>
      <c r="G2" s="2"/>
      <c r="J2" s="9" t="s">
        <v>137</v>
      </c>
      <c r="R2" s="9" t="s">
        <v>141</v>
      </c>
    </row>
    <row r="3" spans="2:23">
      <c r="B3" s="16" t="s">
        <v>140</v>
      </c>
      <c r="C3" s="2"/>
      <c r="G3" s="1"/>
      <c r="H3" s="1"/>
      <c r="J3" s="16" t="s">
        <v>139</v>
      </c>
      <c r="R3" s="16" t="s">
        <v>139</v>
      </c>
    </row>
    <row r="4" spans="2:23">
      <c r="B4" s="2"/>
      <c r="C4" s="2"/>
      <c r="G4" s="1"/>
      <c r="H4" s="1"/>
      <c r="K4" s="2" t="s">
        <v>138</v>
      </c>
    </row>
    <row r="5" spans="2:23">
      <c r="B5" s="2"/>
      <c r="C5" s="2"/>
      <c r="G5" s="1"/>
      <c r="H5" s="1"/>
      <c r="J5" s="2" t="s">
        <v>26</v>
      </c>
      <c r="K5" s="2" t="s">
        <v>110</v>
      </c>
      <c r="R5" t="s">
        <v>76</v>
      </c>
      <c r="S5" t="s">
        <v>76</v>
      </c>
      <c r="T5" t="s">
        <v>76</v>
      </c>
      <c r="U5" t="s">
        <v>151</v>
      </c>
      <c r="V5" t="s">
        <v>151</v>
      </c>
      <c r="W5" t="s">
        <v>151</v>
      </c>
    </row>
    <row r="6" spans="2:23">
      <c r="B6" s="2" t="s">
        <v>26</v>
      </c>
      <c r="C6" s="2" t="s">
        <v>110</v>
      </c>
      <c r="G6" s="1"/>
      <c r="H6" s="1"/>
      <c r="J6">
        <v>0.45703858185610013</v>
      </c>
      <c r="K6">
        <v>1.6843156843156843</v>
      </c>
      <c r="Q6" s="18" t="s">
        <v>142</v>
      </c>
      <c r="R6" s="1">
        <v>102.128</v>
      </c>
      <c r="S6" s="1">
        <v>76.27</v>
      </c>
      <c r="T6" s="1">
        <v>89.03</v>
      </c>
      <c r="U6" s="1">
        <v>213.29900000000001</v>
      </c>
      <c r="V6" s="1">
        <v>186.62799999999999</v>
      </c>
      <c r="W6" s="1">
        <v>221.15799999999999</v>
      </c>
    </row>
    <row r="7" spans="2:23">
      <c r="B7" s="1">
        <v>0.89175300000000002</v>
      </c>
      <c r="C7" s="1">
        <v>0.576623</v>
      </c>
      <c r="G7" s="1"/>
      <c r="H7" s="1"/>
      <c r="J7">
        <v>0.53850313649145576</v>
      </c>
      <c r="K7">
        <v>1.0198994974874371</v>
      </c>
      <c r="Q7" s="18" t="s">
        <v>143</v>
      </c>
      <c r="R7" s="1">
        <v>80.650000000000006</v>
      </c>
      <c r="S7" s="1">
        <v>86.231999999999999</v>
      </c>
      <c r="T7" s="1">
        <v>88.225999999999999</v>
      </c>
      <c r="U7" s="1">
        <v>141.95699999999999</v>
      </c>
      <c r="V7" s="1">
        <v>170.42699999999999</v>
      </c>
      <c r="W7" s="1">
        <v>160.44</v>
      </c>
    </row>
    <row r="8" spans="2:23">
      <c r="B8" s="1">
        <v>0.919512</v>
      </c>
      <c r="C8" s="1">
        <v>0.58484800000000003</v>
      </c>
      <c r="G8" s="1"/>
      <c r="H8" s="1"/>
      <c r="J8">
        <v>0.96905621454357915</v>
      </c>
      <c r="K8">
        <v>0.86839145106861637</v>
      </c>
      <c r="Q8" s="18" t="s">
        <v>144</v>
      </c>
      <c r="R8" s="1">
        <v>68.233000000000004</v>
      </c>
      <c r="S8" s="1">
        <v>76.802999999999997</v>
      </c>
      <c r="T8" s="1">
        <v>100.31699999999999</v>
      </c>
      <c r="U8" s="1">
        <v>122.327</v>
      </c>
      <c r="V8" s="1">
        <v>100.08</v>
      </c>
      <c r="W8" s="1">
        <v>100.92700000000001</v>
      </c>
    </row>
    <row r="9" spans="2:23">
      <c r="B9" s="1">
        <v>0.96756799999999998</v>
      </c>
      <c r="C9" s="1">
        <v>0.56727300000000003</v>
      </c>
      <c r="G9" s="1"/>
      <c r="H9" s="1"/>
      <c r="J9">
        <v>0.89235737351991384</v>
      </c>
      <c r="K9">
        <v>1.1547104580812446</v>
      </c>
      <c r="Q9" s="18" t="s">
        <v>145</v>
      </c>
      <c r="R9" s="1">
        <v>35.350999999999999</v>
      </c>
      <c r="S9" s="1">
        <v>29.742999999999999</v>
      </c>
      <c r="T9" s="1">
        <v>27.065999999999999</v>
      </c>
      <c r="U9" s="1">
        <v>67.319000000000003</v>
      </c>
      <c r="V9" s="1">
        <v>80.986000000000004</v>
      </c>
      <c r="W9" s="1">
        <v>96.478999999999999</v>
      </c>
    </row>
    <row r="10" spans="2:23">
      <c r="B10" s="1">
        <v>0.96774199999999999</v>
      </c>
      <c r="C10" s="1">
        <v>0.75313799999999997</v>
      </c>
      <c r="D10" s="1"/>
      <c r="E10" s="1"/>
      <c r="F10" s="1"/>
      <c r="G10" s="1"/>
      <c r="H10" s="1"/>
      <c r="I10" s="1"/>
      <c r="J10">
        <v>0.91186635944700456</v>
      </c>
      <c r="K10">
        <v>1.1204538842013385</v>
      </c>
      <c r="Q10" s="18" t="s">
        <v>146</v>
      </c>
      <c r="R10" s="1">
        <v>116.229</v>
      </c>
      <c r="S10" s="1">
        <v>219.57400000000001</v>
      </c>
      <c r="T10" s="1">
        <v>180.08699999999999</v>
      </c>
      <c r="U10" s="1">
        <v>186.03700000000001</v>
      </c>
      <c r="V10" s="1">
        <v>223.15799999999999</v>
      </c>
      <c r="W10" s="1">
        <v>215.876</v>
      </c>
    </row>
    <row r="11" spans="2:23">
      <c r="B11" s="1">
        <v>1.023077</v>
      </c>
      <c r="C11" s="1">
        <v>0.75306499999999998</v>
      </c>
      <c r="D11" s="1"/>
      <c r="E11" s="1"/>
      <c r="F11" s="1"/>
      <c r="G11" s="1"/>
      <c r="H11" s="1"/>
      <c r="I11" s="1"/>
      <c r="J11">
        <v>0.63362169745148467</v>
      </c>
      <c r="K11">
        <v>1.0073741583840974</v>
      </c>
      <c r="Q11" s="18" t="s">
        <v>147</v>
      </c>
      <c r="R11" s="1">
        <v>162.88900000000001</v>
      </c>
      <c r="S11" s="1">
        <v>171.536</v>
      </c>
      <c r="T11" s="1">
        <v>168.721</v>
      </c>
      <c r="U11" s="1">
        <v>181.65899999999999</v>
      </c>
      <c r="V11" s="1">
        <v>189.37700000000001</v>
      </c>
      <c r="W11" s="1">
        <v>190.85599999999999</v>
      </c>
    </row>
    <row r="12" spans="2:23">
      <c r="B12" s="1">
        <v>1.2738849999999999</v>
      </c>
      <c r="C12" s="1">
        <v>0.56745500000000004</v>
      </c>
      <c r="J12">
        <v>0.5814254859611232</v>
      </c>
      <c r="K12">
        <v>1.0619765494137354</v>
      </c>
      <c r="Q12" s="18" t="s">
        <v>148</v>
      </c>
      <c r="R12" s="1">
        <v>128.40199999999999</v>
      </c>
      <c r="S12" s="1">
        <v>87.073999999999998</v>
      </c>
      <c r="T12" s="1">
        <v>93.884</v>
      </c>
      <c r="U12" s="1">
        <v>152.67599999999999</v>
      </c>
      <c r="V12" s="1">
        <v>136.80099999999999</v>
      </c>
      <c r="W12" s="1">
        <v>154.21700000000001</v>
      </c>
    </row>
    <row r="13" spans="2:23">
      <c r="B13" s="1">
        <v>0.90625</v>
      </c>
      <c r="C13" s="1">
        <v>0.62177700000000002</v>
      </c>
      <c r="J13">
        <v>1.0186186941753679</v>
      </c>
      <c r="K13">
        <v>1.0435471100554237</v>
      </c>
      <c r="Q13" s="18" t="s">
        <v>149</v>
      </c>
      <c r="R13" s="1">
        <v>137.86699999999999</v>
      </c>
      <c r="S13" s="1">
        <v>132.977</v>
      </c>
      <c r="T13" s="1">
        <v>123.104</v>
      </c>
      <c r="U13" s="1">
        <v>184.886</v>
      </c>
      <c r="V13" s="1">
        <v>225.34100000000001</v>
      </c>
      <c r="W13" s="1">
        <v>191.69200000000001</v>
      </c>
    </row>
    <row r="14" spans="2:23">
      <c r="B14" s="1">
        <v>0.75306499999999998</v>
      </c>
      <c r="C14" s="1">
        <v>0.55555600000000005</v>
      </c>
      <c r="J14">
        <v>1.092879746835443</v>
      </c>
      <c r="K14">
        <v>1.8826580226904375</v>
      </c>
      <c r="Q14" s="18" t="s">
        <v>150</v>
      </c>
      <c r="R14" s="1">
        <v>161.97900000000001</v>
      </c>
      <c r="S14" s="1">
        <v>134.30699999999999</v>
      </c>
      <c r="T14" s="1">
        <v>144.429</v>
      </c>
      <c r="U14" s="1">
        <v>222.03399999999999</v>
      </c>
      <c r="V14" s="1">
        <v>223.761</v>
      </c>
      <c r="W14" s="1">
        <v>235.46600000000001</v>
      </c>
    </row>
    <row r="15" spans="2:23">
      <c r="J15">
        <v>0.9509286860811742</v>
      </c>
      <c r="K15">
        <v>1.0904708935854652</v>
      </c>
    </row>
    <row r="16" spans="2:23">
      <c r="J16">
        <v>0.9679408138101111</v>
      </c>
      <c r="K16">
        <v>1.2659698025551682</v>
      </c>
    </row>
    <row r="17" spans="10:11">
      <c r="J17">
        <v>0.88703091580789428</v>
      </c>
      <c r="K17">
        <v>0.98942535132878806</v>
      </c>
    </row>
    <row r="18" spans="10:11">
      <c r="J18">
        <v>0.98147237252008523</v>
      </c>
      <c r="K18">
        <v>0.99270557029177731</v>
      </c>
    </row>
    <row r="19" spans="10:11">
      <c r="J19">
        <v>0.93945676964544877</v>
      </c>
      <c r="K19">
        <v>1.0279187817258884</v>
      </c>
    </row>
    <row r="20" spans="10:11">
      <c r="J20">
        <v>0.93238280406135243</v>
      </c>
      <c r="K20">
        <v>0.91457093492033026</v>
      </c>
    </row>
    <row r="21" spans="10:11">
      <c r="J21">
        <v>0.29027468448403859</v>
      </c>
      <c r="K21">
        <v>1.0167698658410733</v>
      </c>
    </row>
    <row r="22" spans="10:11">
      <c r="J22">
        <v>0.30467854537876421</v>
      </c>
      <c r="K22">
        <v>1.2207115996528781</v>
      </c>
    </row>
    <row r="23" spans="10:11">
      <c r="J23">
        <v>0.27723695111847557</v>
      </c>
      <c r="K23">
        <v>0.72910402886349968</v>
      </c>
    </row>
    <row r="24" spans="10:11">
      <c r="J24">
        <v>0.22395070458103947</v>
      </c>
      <c r="K24">
        <v>0.8733373639661427</v>
      </c>
    </row>
    <row r="25" spans="10:11">
      <c r="J25">
        <v>0.3311135775064743</v>
      </c>
      <c r="K25">
        <v>2.1494545454545455</v>
      </c>
    </row>
    <row r="26" spans="10:11">
      <c r="J26">
        <v>0.54959979344177645</v>
      </c>
      <c r="K26">
        <v>1.2556839084688396</v>
      </c>
    </row>
    <row r="27" spans="10:11">
      <c r="J27">
        <v>0.4892892521050024</v>
      </c>
      <c r="K27">
        <v>1.2336623376623377</v>
      </c>
    </row>
    <row r="28" spans="10:11">
      <c r="J28">
        <v>0.57093867670790743</v>
      </c>
      <c r="K28">
        <v>1.0887387387387386</v>
      </c>
    </row>
    <row r="29" spans="10:11">
      <c r="J29">
        <v>0.43701635420821699</v>
      </c>
      <c r="K29">
        <v>1.0627245662662972</v>
      </c>
    </row>
    <row r="30" spans="10:11">
      <c r="J30">
        <v>0.33921632124352336</v>
      </c>
      <c r="K30">
        <v>1.1613044429853359</v>
      </c>
    </row>
    <row r="31" spans="10:11">
      <c r="J31">
        <v>0.76703490077231407</v>
      </c>
      <c r="K31">
        <v>1.4119698771304003</v>
      </c>
    </row>
    <row r="32" spans="10:11">
      <c r="J32">
        <v>0.70863655087189337</v>
      </c>
      <c r="K32">
        <v>1.2060032160085759</v>
      </c>
    </row>
    <row r="33" spans="10:11">
      <c r="J33">
        <v>0.92802560925237509</v>
      </c>
      <c r="K33">
        <v>1.1739609745342299</v>
      </c>
    </row>
    <row r="34" spans="10:11">
      <c r="J34">
        <v>0.66617417713206928</v>
      </c>
      <c r="K34">
        <v>1.0970633430083661</v>
      </c>
    </row>
    <row r="35" spans="10:11">
      <c r="J35">
        <v>1.0016659468131055</v>
      </c>
      <c r="K35">
        <v>1.2628626449533218</v>
      </c>
    </row>
    <row r="36" spans="10:11">
      <c r="J36">
        <v>0.67625509949213225</v>
      </c>
      <c r="K36">
        <v>1.2217462517323927</v>
      </c>
    </row>
    <row r="37" spans="10:11">
      <c r="J37">
        <v>0.60234260614934121</v>
      </c>
      <c r="K37">
        <v>1.371027721433401</v>
      </c>
    </row>
    <row r="38" spans="10:11">
      <c r="J38">
        <v>0.43582887700534756</v>
      </c>
      <c r="K38">
        <v>1.3690077526492042</v>
      </c>
    </row>
    <row r="39" spans="10:11">
      <c r="J39">
        <v>0.64742084893090546</v>
      </c>
      <c r="K39">
        <v>1.499582083681597</v>
      </c>
    </row>
    <row r="40" spans="10:11">
      <c r="J40">
        <v>0.74388895033735203</v>
      </c>
      <c r="K40">
        <v>1.1635926222935045</v>
      </c>
    </row>
    <row r="41" spans="10:11">
      <c r="J41">
        <v>0.66367064739157755</v>
      </c>
      <c r="K41">
        <v>1.1153881112524995</v>
      </c>
    </row>
    <row r="42" spans="10:11">
      <c r="J42">
        <v>0.56761819440485406</v>
      </c>
      <c r="K42">
        <v>1.0223528759221254</v>
      </c>
    </row>
    <row r="43" spans="10:11">
      <c r="J43">
        <v>0.70696817850871563</v>
      </c>
      <c r="K43">
        <v>1.2752665097604874</v>
      </c>
    </row>
    <row r="44" spans="10:11">
      <c r="J44">
        <v>0.63384949087184428</v>
      </c>
      <c r="K44">
        <v>1.3124855682005605</v>
      </c>
    </row>
    <row r="45" spans="10:11">
      <c r="J45">
        <v>0.3372783833091641</v>
      </c>
      <c r="K45">
        <v>1.0330658624589371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EFBC-B00D-4309-842A-197BE4F241C9}">
  <sheetPr>
    <tabColor theme="9" tint="-0.499984740745262"/>
  </sheetPr>
  <dimension ref="B2:P14"/>
  <sheetViews>
    <sheetView workbookViewId="0">
      <selection activeCell="B2" sqref="B2"/>
    </sheetView>
  </sheetViews>
  <sheetFormatPr defaultRowHeight="16.5"/>
  <sheetData>
    <row r="2" spans="2:16">
      <c r="B2" s="9" t="s">
        <v>152</v>
      </c>
    </row>
    <row r="4" spans="2:16">
      <c r="B4" t="s">
        <v>161</v>
      </c>
      <c r="J4" t="s">
        <v>169</v>
      </c>
    </row>
    <row r="6" spans="2:16">
      <c r="C6" t="s">
        <v>76</v>
      </c>
      <c r="D6" t="s">
        <v>76</v>
      </c>
      <c r="E6" t="s">
        <v>76</v>
      </c>
      <c r="F6" t="s">
        <v>151</v>
      </c>
      <c r="G6" t="s">
        <v>151</v>
      </c>
      <c r="H6" t="s">
        <v>151</v>
      </c>
      <c r="K6" t="s">
        <v>76</v>
      </c>
      <c r="L6" t="s">
        <v>76</v>
      </c>
      <c r="M6" t="s">
        <v>76</v>
      </c>
      <c r="N6" t="s">
        <v>151</v>
      </c>
      <c r="O6" t="s">
        <v>151</v>
      </c>
      <c r="P6" t="s">
        <v>151</v>
      </c>
    </row>
    <row r="7" spans="2:16">
      <c r="B7" s="18" t="s">
        <v>153</v>
      </c>
      <c r="C7" s="1">
        <v>0.77924815599999997</v>
      </c>
      <c r="D7" s="1">
        <v>1.291097092</v>
      </c>
      <c r="E7" s="1">
        <v>0.99395177499999998</v>
      </c>
      <c r="F7" s="1">
        <v>1.0031426409999999</v>
      </c>
      <c r="G7" s="1">
        <v>1.0988583599999999</v>
      </c>
      <c r="H7" s="1">
        <v>0.97936793200000005</v>
      </c>
      <c r="J7" s="18" t="s">
        <v>162</v>
      </c>
      <c r="K7" s="1">
        <v>1.027863</v>
      </c>
      <c r="L7" s="1">
        <v>1.0375000000000001</v>
      </c>
      <c r="M7" s="1">
        <v>0.9516</v>
      </c>
      <c r="N7" s="1">
        <v>0.49131000000000002</v>
      </c>
      <c r="O7" s="1">
        <v>0.42696899999999999</v>
      </c>
      <c r="P7" s="1">
        <v>0.467173</v>
      </c>
    </row>
    <row r="8" spans="2:16">
      <c r="B8" s="18" t="s">
        <v>154</v>
      </c>
      <c r="C8" s="1">
        <v>1.1934302429999999</v>
      </c>
      <c r="D8" s="1">
        <v>1.024753558</v>
      </c>
      <c r="E8" s="1">
        <v>0.81768028400000003</v>
      </c>
      <c r="F8" s="1">
        <v>1.6674271359999999</v>
      </c>
      <c r="G8" s="1">
        <v>1.6307499249999999</v>
      </c>
      <c r="H8" s="1">
        <v>1.422923822</v>
      </c>
      <c r="J8" s="18" t="s">
        <v>163</v>
      </c>
      <c r="K8" s="1">
        <v>1.2063090000000001</v>
      </c>
      <c r="L8" s="1">
        <v>1.123888</v>
      </c>
      <c r="M8" s="1">
        <v>0.79759599999999997</v>
      </c>
      <c r="N8" s="1">
        <v>0.85373600000000005</v>
      </c>
      <c r="O8" s="1">
        <v>0.98927600000000004</v>
      </c>
      <c r="P8" s="1">
        <v>1.3472</v>
      </c>
    </row>
    <row r="9" spans="2:16">
      <c r="B9" s="18" t="s">
        <v>155</v>
      </c>
      <c r="C9" s="1">
        <v>0.77096399999999998</v>
      </c>
      <c r="D9" s="1">
        <v>1.3130740000000001</v>
      </c>
      <c r="E9" s="1">
        <v>0.98781799999999997</v>
      </c>
      <c r="F9" s="1">
        <v>1.4289179999999999</v>
      </c>
      <c r="G9" s="1">
        <v>2.1432150000000001</v>
      </c>
      <c r="H9" s="1">
        <v>2.2558319999999998</v>
      </c>
      <c r="J9" s="18" t="s">
        <v>164</v>
      </c>
      <c r="K9" s="1">
        <v>1.1427160000000001</v>
      </c>
      <c r="L9" s="1">
        <v>0.82790900000000001</v>
      </c>
      <c r="M9" s="1">
        <v>1.0570109999999999</v>
      </c>
      <c r="N9" s="1">
        <v>0.97999800000000004</v>
      </c>
      <c r="O9" s="1">
        <v>0.82186000000000003</v>
      </c>
      <c r="P9" s="1">
        <v>1.029455</v>
      </c>
    </row>
    <row r="10" spans="2:16">
      <c r="B10" s="18" t="s">
        <v>156</v>
      </c>
      <c r="C10" s="1">
        <v>0.78637400000000002</v>
      </c>
      <c r="D10" s="1">
        <v>1.0461609999999999</v>
      </c>
      <c r="E10" s="1">
        <v>1.2155480000000001</v>
      </c>
      <c r="F10" s="1">
        <v>1.052697</v>
      </c>
      <c r="G10" s="1">
        <v>1.203009</v>
      </c>
      <c r="H10" s="1">
        <v>1.5262370000000001</v>
      </c>
      <c r="J10" s="18" t="s">
        <v>165</v>
      </c>
      <c r="K10" s="1">
        <v>0.98697500000000005</v>
      </c>
      <c r="L10" s="1">
        <v>1.042028</v>
      </c>
      <c r="M10" s="1">
        <v>0.97233099999999995</v>
      </c>
      <c r="N10" s="1">
        <v>1.1948342000000001</v>
      </c>
      <c r="O10" s="1">
        <v>1.3874899999999999</v>
      </c>
      <c r="P10" s="1">
        <v>1.302289</v>
      </c>
    </row>
    <row r="11" spans="2:16">
      <c r="B11" s="18" t="s">
        <v>157</v>
      </c>
      <c r="C11" s="1">
        <v>0.96679000000000004</v>
      </c>
      <c r="D11" s="1">
        <v>1.373362</v>
      </c>
      <c r="E11" s="1">
        <v>0.75315200000000004</v>
      </c>
      <c r="F11" s="1">
        <v>1.3854789999999999</v>
      </c>
      <c r="G11" s="1">
        <v>0.97354799999999997</v>
      </c>
      <c r="H11" s="1">
        <v>1.136074</v>
      </c>
      <c r="J11" s="18" t="s">
        <v>166</v>
      </c>
      <c r="K11" s="1">
        <v>0.97999800000000004</v>
      </c>
      <c r="L11" s="1">
        <v>1.013263</v>
      </c>
      <c r="M11" s="1">
        <v>1.007055</v>
      </c>
      <c r="N11" s="1">
        <v>0.63955499999999998</v>
      </c>
      <c r="O11" s="1">
        <v>0.45522600000000002</v>
      </c>
      <c r="P11" s="1">
        <v>0.31497000000000003</v>
      </c>
    </row>
    <row r="12" spans="2:16">
      <c r="B12" s="18" t="s">
        <v>158</v>
      </c>
      <c r="C12" s="1">
        <v>0.947824</v>
      </c>
      <c r="D12" s="1">
        <v>1.0832029999999999</v>
      </c>
      <c r="E12" s="1">
        <v>0.97400799999999998</v>
      </c>
      <c r="F12" s="1">
        <v>5.476845</v>
      </c>
      <c r="G12" s="1">
        <v>4.6814650000000002</v>
      </c>
      <c r="H12" s="1">
        <v>4.241784</v>
      </c>
      <c r="J12" s="18" t="s">
        <v>167</v>
      </c>
      <c r="K12" s="1">
        <v>0.99474600000000002</v>
      </c>
      <c r="L12" s="1">
        <v>1.010435</v>
      </c>
      <c r="M12" s="1">
        <v>0.99490000000000001</v>
      </c>
      <c r="N12" s="1">
        <v>0.95372500000000004</v>
      </c>
      <c r="O12" s="1">
        <v>0.8871</v>
      </c>
      <c r="P12" s="1">
        <v>0.79177799999999998</v>
      </c>
    </row>
    <row r="13" spans="2:16">
      <c r="B13" s="18" t="s">
        <v>159</v>
      </c>
      <c r="C13" s="1">
        <v>1.061544</v>
      </c>
      <c r="D13" s="1">
        <v>1.2067650000000001</v>
      </c>
      <c r="E13" s="1">
        <v>0.78061899999999995</v>
      </c>
      <c r="F13" s="1">
        <v>16.394960000000001</v>
      </c>
      <c r="G13" s="1">
        <v>16.527850000000001</v>
      </c>
      <c r="H13" s="1">
        <v>13.529019999999999</v>
      </c>
      <c r="J13" s="18" t="s">
        <v>168</v>
      </c>
      <c r="K13" s="1">
        <v>1.01</v>
      </c>
      <c r="L13" s="1">
        <v>1.0649999999999999</v>
      </c>
      <c r="M13" s="1">
        <v>0.92700000000000005</v>
      </c>
      <c r="N13" s="1">
        <v>0.87</v>
      </c>
      <c r="O13" s="1">
        <v>0.81</v>
      </c>
      <c r="P13" s="1">
        <v>0.73</v>
      </c>
    </row>
    <row r="14" spans="2:16">
      <c r="B14" s="18" t="s">
        <v>160</v>
      </c>
      <c r="C14" s="1">
        <v>0.93473200000000001</v>
      </c>
      <c r="D14" s="1">
        <v>1.1297060000000001</v>
      </c>
      <c r="E14" s="1">
        <v>0.94699500000000003</v>
      </c>
      <c r="F14" s="1">
        <v>0.97842099999999999</v>
      </c>
      <c r="G14" s="1">
        <v>0.87578699999999998</v>
      </c>
      <c r="H14" s="1">
        <v>0.52421700000000004</v>
      </c>
    </row>
  </sheetData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7DF2-502F-4F10-8658-3FFA0FD9F7D8}">
  <sheetPr>
    <tabColor theme="9" tint="-0.499984740745262"/>
  </sheetPr>
  <dimension ref="B2:AA29"/>
  <sheetViews>
    <sheetView topLeftCell="G1" workbookViewId="0">
      <selection activeCell="U31" sqref="U31"/>
    </sheetView>
  </sheetViews>
  <sheetFormatPr defaultRowHeight="16.5"/>
  <sheetData>
    <row r="2" spans="2:27">
      <c r="B2" s="9" t="s">
        <v>175</v>
      </c>
      <c r="J2" s="9" t="s">
        <v>177</v>
      </c>
      <c r="N2" s="9" t="s">
        <v>179</v>
      </c>
      <c r="R2" s="9" t="s">
        <v>180</v>
      </c>
      <c r="V2" s="9" t="s">
        <v>181</v>
      </c>
      <c r="Z2" s="9" t="s">
        <v>185</v>
      </c>
    </row>
    <row r="4" spans="2:27">
      <c r="B4" t="s">
        <v>172</v>
      </c>
      <c r="J4" t="s">
        <v>178</v>
      </c>
      <c r="N4" t="s">
        <v>182</v>
      </c>
      <c r="R4" t="s">
        <v>183</v>
      </c>
      <c r="V4" t="s">
        <v>184</v>
      </c>
    </row>
    <row r="5" spans="2:27">
      <c r="C5" t="s">
        <v>76</v>
      </c>
      <c r="D5" t="s">
        <v>76</v>
      </c>
      <c r="E5" t="s">
        <v>76</v>
      </c>
      <c r="F5" t="s">
        <v>151</v>
      </c>
      <c r="G5" t="s">
        <v>151</v>
      </c>
      <c r="H5" t="s">
        <v>151</v>
      </c>
      <c r="J5" s="17" t="s">
        <v>7</v>
      </c>
      <c r="K5" s="17" t="s">
        <v>176</v>
      </c>
      <c r="N5" s="17" t="s">
        <v>7</v>
      </c>
      <c r="O5" s="17" t="s">
        <v>176</v>
      </c>
      <c r="R5" s="17" t="s">
        <v>7</v>
      </c>
      <c r="S5" s="17" t="s">
        <v>176</v>
      </c>
      <c r="V5" s="17" t="s">
        <v>7</v>
      </c>
      <c r="W5" s="17" t="s">
        <v>176</v>
      </c>
    </row>
    <row r="6" spans="2:27">
      <c r="B6" s="18" t="s">
        <v>170</v>
      </c>
      <c r="C6" s="1">
        <v>22.148</v>
      </c>
      <c r="D6" s="1">
        <v>19.760999999999999</v>
      </c>
      <c r="E6" s="1">
        <v>27.805</v>
      </c>
      <c r="F6" s="1">
        <v>34.960999999999999</v>
      </c>
      <c r="G6" s="1">
        <v>35.113</v>
      </c>
      <c r="H6" s="1">
        <v>34.838999999999999</v>
      </c>
      <c r="J6" s="1">
        <v>43.888888889999997</v>
      </c>
      <c r="K6" s="1">
        <v>44.444444439999998</v>
      </c>
      <c r="N6" s="1">
        <v>40.723981999999999</v>
      </c>
      <c r="O6" s="1">
        <v>55.890868599999997</v>
      </c>
      <c r="R6" s="1">
        <v>3.2</v>
      </c>
      <c r="S6" s="1">
        <v>13.70044</v>
      </c>
      <c r="V6" s="1">
        <v>3.3219280000000002</v>
      </c>
      <c r="W6" s="1">
        <v>3.70044</v>
      </c>
    </row>
    <row r="7" spans="2:27">
      <c r="B7" s="18" t="s">
        <v>171</v>
      </c>
      <c r="C7" s="1">
        <v>19.674600000000002</v>
      </c>
      <c r="D7" s="1">
        <v>24.112500000000001</v>
      </c>
      <c r="E7" s="1">
        <v>25.135899999999999</v>
      </c>
      <c r="F7" s="1">
        <v>23.5566</v>
      </c>
      <c r="G7" s="1">
        <v>23.971900000000002</v>
      </c>
      <c r="H7" s="1">
        <v>24.090199999999999</v>
      </c>
      <c r="J7" s="1">
        <v>26.344086019999999</v>
      </c>
      <c r="K7" s="1">
        <v>59.162303659999999</v>
      </c>
      <c r="N7" s="1">
        <v>33.436532999999997</v>
      </c>
      <c r="O7" s="1">
        <v>66.621621599999997</v>
      </c>
      <c r="R7" s="1">
        <v>44.084000000000003</v>
      </c>
      <c r="S7" s="1">
        <v>3.8073549999999998</v>
      </c>
      <c r="V7" s="1"/>
      <c r="W7" s="1">
        <v>3.8073549999999998</v>
      </c>
    </row>
    <row r="8" spans="2:27">
      <c r="J8" s="1">
        <v>29.336188440000001</v>
      </c>
      <c r="K8" s="1">
        <v>63.890868599999997</v>
      </c>
      <c r="N8" s="1">
        <v>37.676056000000003</v>
      </c>
      <c r="O8" s="1">
        <v>61.908686000000003</v>
      </c>
      <c r="R8" s="1">
        <v>43.134999999999998</v>
      </c>
      <c r="S8" s="1">
        <v>24.3</v>
      </c>
      <c r="V8" s="1">
        <v>2.5849630000000001</v>
      </c>
      <c r="W8" s="1">
        <v>4.3219279999999998</v>
      </c>
    </row>
    <row r="9" spans="2:27">
      <c r="J9" s="1">
        <v>19.46169772</v>
      </c>
      <c r="K9" s="1">
        <v>32.621621599999997</v>
      </c>
      <c r="N9" s="1">
        <v>38.275861999999996</v>
      </c>
      <c r="O9" s="1">
        <v>46.621600000000001</v>
      </c>
      <c r="R9" s="1">
        <v>57.686</v>
      </c>
      <c r="S9" s="1">
        <v>3.4594320000000001</v>
      </c>
      <c r="V9" s="1">
        <v>2.3219280000000002</v>
      </c>
      <c r="W9" s="1">
        <v>3.4594320000000001</v>
      </c>
      <c r="Z9" s="16" t="s">
        <v>186</v>
      </c>
    </row>
    <row r="10" spans="2:27">
      <c r="B10" t="s">
        <v>173</v>
      </c>
      <c r="J10" s="1">
        <v>22.941176469999998</v>
      </c>
      <c r="K10" s="1">
        <v>44.3</v>
      </c>
      <c r="R10" s="1">
        <v>8.4039999999999999</v>
      </c>
      <c r="S10" s="1">
        <v>4.5849630000000001</v>
      </c>
      <c r="V10" s="1">
        <v>3.4594320000000001</v>
      </c>
      <c r="W10" s="1">
        <v>4.5849630000000001</v>
      </c>
      <c r="Z10" s="17" t="s">
        <v>7</v>
      </c>
      <c r="AA10" s="17" t="s">
        <v>176</v>
      </c>
    </row>
    <row r="11" spans="2:27">
      <c r="C11" t="s">
        <v>76</v>
      </c>
      <c r="D11" t="s">
        <v>76</v>
      </c>
      <c r="E11" t="s">
        <v>76</v>
      </c>
      <c r="F11" t="s">
        <v>151</v>
      </c>
      <c r="G11" t="s">
        <v>151</v>
      </c>
      <c r="H11" t="s">
        <v>151</v>
      </c>
      <c r="J11" s="1">
        <v>26.541554959999999</v>
      </c>
      <c r="K11" s="1">
        <v>36.5</v>
      </c>
      <c r="R11" s="1">
        <v>52.1</v>
      </c>
      <c r="S11" s="1">
        <v>34.857981000000002</v>
      </c>
      <c r="V11" s="1">
        <v>2.3219280000000002</v>
      </c>
      <c r="W11" s="1">
        <v>4.8579809999999997</v>
      </c>
      <c r="Z11" s="1">
        <v>55.890868599999997</v>
      </c>
      <c r="AA11" s="1">
        <v>50.723981999999999</v>
      </c>
    </row>
    <row r="12" spans="2:27">
      <c r="B12" s="18" t="s">
        <v>174</v>
      </c>
      <c r="C12" s="1">
        <v>46.878999999999998</v>
      </c>
      <c r="D12" s="1">
        <v>79.412999999999997</v>
      </c>
      <c r="E12" s="1">
        <v>76.725999999999999</v>
      </c>
      <c r="F12" s="1">
        <v>134.31200000000001</v>
      </c>
      <c r="G12" s="1">
        <v>132.01599999999999</v>
      </c>
      <c r="H12" s="1">
        <v>130.048</v>
      </c>
      <c r="J12" s="1">
        <v>19.126506020000001</v>
      </c>
      <c r="K12" s="1">
        <v>57.7</v>
      </c>
      <c r="R12" s="1">
        <v>43.188000000000002</v>
      </c>
      <c r="S12" s="1">
        <v>11.9</v>
      </c>
      <c r="V12" s="1">
        <v>2.5849630000000001</v>
      </c>
      <c r="W12" s="1">
        <v>4</v>
      </c>
      <c r="Z12" s="1">
        <v>36.621621599999997</v>
      </c>
      <c r="AA12" s="1">
        <v>33.436532999999997</v>
      </c>
    </row>
    <row r="13" spans="2:27">
      <c r="B13" s="18" t="s">
        <v>171</v>
      </c>
      <c r="C13" s="1">
        <v>25.5</v>
      </c>
      <c r="D13" s="1">
        <v>26.4</v>
      </c>
      <c r="E13" s="1">
        <v>24.5</v>
      </c>
      <c r="F13" s="1">
        <v>28.488600000000002</v>
      </c>
      <c r="G13" s="1">
        <v>22.534099999999999</v>
      </c>
      <c r="H13" s="1">
        <v>29.1692</v>
      </c>
      <c r="J13" s="1">
        <v>42.984409800000002</v>
      </c>
      <c r="K13" s="1">
        <v>69.099999999999994</v>
      </c>
      <c r="R13" s="1">
        <v>74.852999999999994</v>
      </c>
      <c r="S13" s="1">
        <v>41.6</v>
      </c>
      <c r="V13" s="1">
        <v>2.3219280000000002</v>
      </c>
      <c r="W13" s="1">
        <v>4</v>
      </c>
      <c r="Z13" s="1">
        <v>41.908686000000003</v>
      </c>
      <c r="AA13" s="1">
        <v>47.676056000000003</v>
      </c>
    </row>
    <row r="14" spans="2:27">
      <c r="R14" s="1">
        <v>52.015000000000001</v>
      </c>
      <c r="S14" s="1">
        <v>4.1699250000000001</v>
      </c>
      <c r="V14" s="1">
        <v>3</v>
      </c>
      <c r="W14" s="1">
        <v>4.1699250000000001</v>
      </c>
      <c r="Z14" s="1">
        <v>42.621600000000001</v>
      </c>
      <c r="AA14" s="1">
        <v>38.275861999999996</v>
      </c>
    </row>
    <row r="15" spans="2:27">
      <c r="R15" s="1">
        <v>29.387</v>
      </c>
      <c r="S15" s="1">
        <v>24.7928</v>
      </c>
      <c r="V15" s="1">
        <v>3.1699250000000001</v>
      </c>
      <c r="W15" s="1">
        <v>4.2479279999999999</v>
      </c>
      <c r="Z15" s="1"/>
      <c r="AA15" s="1"/>
    </row>
    <row r="16" spans="2:27">
      <c r="R16" s="1">
        <v>9.1</v>
      </c>
      <c r="S16" s="1">
        <v>6.21</v>
      </c>
      <c r="V16" s="1">
        <v>2.5849630000000001</v>
      </c>
      <c r="W16" s="1">
        <v>4.6216216000000001</v>
      </c>
    </row>
    <row r="17" spans="18:27">
      <c r="R17" s="1">
        <v>14.353999999999999</v>
      </c>
      <c r="S17" s="1">
        <v>4.0874629999999996</v>
      </c>
      <c r="V17" s="1">
        <v>2.3219280000000002</v>
      </c>
      <c r="W17" s="1">
        <v>4.0874629999999996</v>
      </c>
    </row>
    <row r="18" spans="18:27">
      <c r="R18" s="1">
        <v>1.2</v>
      </c>
      <c r="S18" s="1">
        <v>11.2</v>
      </c>
      <c r="Z18" s="16" t="s">
        <v>187</v>
      </c>
    </row>
    <row r="19" spans="18:27">
      <c r="R19" s="1">
        <v>62.456000000000003</v>
      </c>
      <c r="S19" s="1">
        <v>7.5</v>
      </c>
      <c r="Z19" s="17" t="s">
        <v>7</v>
      </c>
      <c r="AA19" s="17" t="s">
        <v>176</v>
      </c>
    </row>
    <row r="20" spans="18:27">
      <c r="R20" s="1">
        <v>5.3</v>
      </c>
      <c r="S20" s="1">
        <v>7.28</v>
      </c>
      <c r="Z20" s="1">
        <v>10.723981999999999</v>
      </c>
      <c r="AA20" s="1">
        <v>15.890868599999999</v>
      </c>
    </row>
    <row r="21" spans="18:27">
      <c r="R21" s="1">
        <v>21.3</v>
      </c>
      <c r="S21" s="1">
        <v>16.401</v>
      </c>
      <c r="Z21" s="1">
        <v>13.436533000000001</v>
      </c>
      <c r="AA21" s="1">
        <v>16.621621600000001</v>
      </c>
    </row>
    <row r="22" spans="18:27">
      <c r="R22" s="1">
        <v>42.914000000000001</v>
      </c>
      <c r="S22" s="1">
        <v>20.616</v>
      </c>
      <c r="Z22" s="1">
        <v>17.676055999999999</v>
      </c>
      <c r="AA22" s="1">
        <v>11.908685999999999</v>
      </c>
    </row>
    <row r="23" spans="18:27">
      <c r="R23" s="1">
        <v>63.069000000000003</v>
      </c>
      <c r="S23" s="1">
        <v>48.835999999999999</v>
      </c>
      <c r="Z23" s="1">
        <v>18.275862</v>
      </c>
      <c r="AA23" s="1">
        <v>16.621600000000001</v>
      </c>
    </row>
    <row r="24" spans="18:27">
      <c r="R24" s="1">
        <v>50.325000000000003</v>
      </c>
      <c r="S24" s="1">
        <v>19.209</v>
      </c>
    </row>
    <row r="25" spans="18:27">
      <c r="R25" s="1">
        <v>70.881</v>
      </c>
      <c r="S25" s="1">
        <v>46.097999999999999</v>
      </c>
    </row>
    <row r="26" spans="18:27">
      <c r="R26" s="1">
        <v>64.227999999999994</v>
      </c>
      <c r="S26" s="1">
        <v>7</v>
      </c>
    </row>
    <row r="27" spans="18:27">
      <c r="R27" s="1">
        <v>49.511000000000003</v>
      </c>
      <c r="S27" s="1">
        <v>6</v>
      </c>
    </row>
    <row r="28" spans="18:27">
      <c r="R28" s="1">
        <v>63.225000000000001</v>
      </c>
      <c r="S28" s="1">
        <v>13.416</v>
      </c>
    </row>
    <row r="29" spans="18:27">
      <c r="R29" s="1">
        <v>56.125</v>
      </c>
      <c r="S29" s="1">
        <v>6.0830000000000002</v>
      </c>
    </row>
  </sheetData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BD32-5373-43D8-8A78-804D4C593C83}">
  <sheetPr>
    <tabColor theme="9" tint="-0.499984740745262"/>
  </sheetPr>
  <dimension ref="B1:AB29"/>
  <sheetViews>
    <sheetView workbookViewId="0">
      <selection activeCell="J21" sqref="J21"/>
    </sheetView>
  </sheetViews>
  <sheetFormatPr defaultRowHeight="16.5"/>
  <sheetData>
    <row r="1" spans="2:28">
      <c r="Y1" s="22"/>
      <c r="Z1" s="22"/>
      <c r="AA1" s="22"/>
      <c r="AB1" s="22"/>
    </row>
    <row r="2" spans="2:28">
      <c r="B2" s="9" t="s">
        <v>188</v>
      </c>
      <c r="J2" s="9" t="s">
        <v>189</v>
      </c>
      <c r="N2" s="9" t="s">
        <v>190</v>
      </c>
      <c r="R2" s="9" t="s">
        <v>191</v>
      </c>
      <c r="V2" s="9" t="s">
        <v>192</v>
      </c>
      <c r="Y2" s="22"/>
      <c r="Z2" s="23"/>
      <c r="AA2" s="22"/>
      <c r="AB2" s="22"/>
    </row>
    <row r="3" spans="2:28">
      <c r="Y3" s="22"/>
      <c r="Z3" s="22"/>
      <c r="AA3" s="22"/>
      <c r="AB3" s="22"/>
    </row>
    <row r="4" spans="2:28">
      <c r="B4" t="s">
        <v>172</v>
      </c>
      <c r="J4" t="s">
        <v>178</v>
      </c>
      <c r="N4" t="s">
        <v>182</v>
      </c>
      <c r="R4" t="s">
        <v>183</v>
      </c>
      <c r="V4" t="s">
        <v>184</v>
      </c>
      <c r="Y4" s="22"/>
      <c r="Z4" s="22"/>
      <c r="AA4" s="22"/>
      <c r="AB4" s="22"/>
    </row>
    <row r="5" spans="2:28">
      <c r="C5" t="s">
        <v>76</v>
      </c>
      <c r="D5" t="s">
        <v>76</v>
      </c>
      <c r="E5" t="s">
        <v>76</v>
      </c>
      <c r="F5" t="s">
        <v>151</v>
      </c>
      <c r="G5" t="s">
        <v>151</v>
      </c>
      <c r="H5" t="s">
        <v>151</v>
      </c>
      <c r="J5" s="17" t="s">
        <v>7</v>
      </c>
      <c r="K5" s="17" t="s">
        <v>176</v>
      </c>
      <c r="N5" s="17" t="s">
        <v>7</v>
      </c>
      <c r="O5" s="17" t="s">
        <v>176</v>
      </c>
      <c r="R5" s="17" t="s">
        <v>7</v>
      </c>
      <c r="S5" s="17" t="s">
        <v>176</v>
      </c>
      <c r="V5" s="17" t="s">
        <v>7</v>
      </c>
      <c r="W5" s="17" t="s">
        <v>176</v>
      </c>
      <c r="Y5" s="22"/>
      <c r="Z5" s="22"/>
      <c r="AA5" s="22"/>
      <c r="AB5" s="22"/>
    </row>
    <row r="6" spans="2:28">
      <c r="B6" s="18" t="s">
        <v>170</v>
      </c>
      <c r="C6" s="1">
        <v>145.43299999999999</v>
      </c>
      <c r="D6" s="1">
        <v>144.839</v>
      </c>
      <c r="E6" s="1">
        <v>121.78700000000001</v>
      </c>
      <c r="F6" s="1">
        <v>87.906999999999996</v>
      </c>
      <c r="G6" s="1">
        <v>98.061000000000007</v>
      </c>
      <c r="H6" s="1">
        <v>88.07</v>
      </c>
      <c r="J6" s="1">
        <v>22.941176469999998</v>
      </c>
      <c r="K6" s="1">
        <v>7.7531645569999998</v>
      </c>
      <c r="N6" s="1">
        <v>33.436532999999997</v>
      </c>
      <c r="O6" s="1">
        <v>12.540193</v>
      </c>
      <c r="R6" s="1">
        <v>42.914000000000001</v>
      </c>
      <c r="S6" s="1">
        <v>54.917999999999999</v>
      </c>
      <c r="V6" s="1">
        <v>3.3219280000000002</v>
      </c>
      <c r="W6" s="1">
        <v>1.5849629999999999</v>
      </c>
      <c r="Y6" s="22"/>
      <c r="Z6" s="22"/>
      <c r="AA6" s="22"/>
      <c r="AB6" s="22"/>
    </row>
    <row r="7" spans="2:28">
      <c r="B7" s="18" t="s">
        <v>171</v>
      </c>
      <c r="C7" s="1">
        <v>95.009</v>
      </c>
      <c r="D7" s="1">
        <v>98.712999999999994</v>
      </c>
      <c r="E7" s="1">
        <v>100.044</v>
      </c>
      <c r="F7" s="1">
        <v>91.256</v>
      </c>
      <c r="G7" s="1">
        <v>95.631</v>
      </c>
      <c r="H7" s="1">
        <v>88.463999999999999</v>
      </c>
      <c r="J7" s="1">
        <v>26.541554959999999</v>
      </c>
      <c r="K7" s="1">
        <v>9.001956947</v>
      </c>
      <c r="N7" s="1">
        <v>37.676056000000003</v>
      </c>
      <c r="O7" s="1">
        <v>17.241378999999998</v>
      </c>
      <c r="R7" s="1">
        <v>18.678999999999998</v>
      </c>
      <c r="S7" s="1">
        <v>53.338999999999999</v>
      </c>
      <c r="V7" s="1">
        <v>4.0874629999999996</v>
      </c>
      <c r="W7" s="1">
        <v>0.58496300000000001</v>
      </c>
      <c r="Y7" s="22"/>
      <c r="Z7" s="22"/>
      <c r="AA7" s="22"/>
      <c r="AB7" s="22"/>
    </row>
    <row r="8" spans="2:28">
      <c r="J8" s="1">
        <v>19.126506020000001</v>
      </c>
      <c r="K8" s="1">
        <v>10.33950617</v>
      </c>
      <c r="N8" s="1">
        <v>38.275861999999996</v>
      </c>
      <c r="O8" s="1">
        <v>22.941176469999998</v>
      </c>
      <c r="R8" s="1">
        <v>63.069000000000003</v>
      </c>
      <c r="S8" s="1">
        <v>28.861999999999998</v>
      </c>
      <c r="V8" s="1">
        <v>2.5849630000000001</v>
      </c>
      <c r="W8" s="1">
        <v>0</v>
      </c>
      <c r="Y8" s="22"/>
      <c r="Z8" s="22"/>
      <c r="AA8" s="22"/>
      <c r="AB8" s="22"/>
    </row>
    <row r="9" spans="2:28">
      <c r="J9" s="1">
        <v>42.984409800000002</v>
      </c>
      <c r="K9" s="1">
        <v>9.3181818179999993</v>
      </c>
      <c r="N9" s="1">
        <v>39.205526999999996</v>
      </c>
      <c r="O9" s="1">
        <v>26.541554959999999</v>
      </c>
      <c r="R9" s="1">
        <v>50.325000000000003</v>
      </c>
      <c r="S9" s="1">
        <v>49.162999999999997</v>
      </c>
      <c r="V9" s="1">
        <v>2.3219280000000002</v>
      </c>
      <c r="W9" s="1">
        <v>0.62160000000000004</v>
      </c>
      <c r="Y9" s="22"/>
      <c r="Z9" s="22"/>
      <c r="AA9" s="22"/>
      <c r="AB9" s="22"/>
    </row>
    <row r="10" spans="2:28">
      <c r="B10" t="s">
        <v>173</v>
      </c>
      <c r="J10" s="1"/>
      <c r="K10" s="1"/>
      <c r="N10" s="1">
        <v>27.472526999999999</v>
      </c>
      <c r="O10" s="1">
        <v>19.5</v>
      </c>
      <c r="R10" s="1">
        <v>10.881</v>
      </c>
      <c r="S10" s="1">
        <v>79.811999999999998</v>
      </c>
      <c r="V10" s="1">
        <v>3.4594320000000001</v>
      </c>
      <c r="W10" s="1">
        <v>0</v>
      </c>
      <c r="Y10" s="22"/>
      <c r="Z10" s="24"/>
      <c r="AA10" s="24"/>
      <c r="AB10" s="22"/>
    </row>
    <row r="11" spans="2:28">
      <c r="C11" t="s">
        <v>76</v>
      </c>
      <c r="D11" t="s">
        <v>76</v>
      </c>
      <c r="E11" t="s">
        <v>76</v>
      </c>
      <c r="F11" t="s">
        <v>151</v>
      </c>
      <c r="G11" t="s">
        <v>151</v>
      </c>
      <c r="H11" t="s">
        <v>151</v>
      </c>
      <c r="J11" s="1"/>
      <c r="K11" s="1"/>
      <c r="R11" s="1">
        <v>64.227999999999994</v>
      </c>
      <c r="S11" s="1">
        <v>27.312999999999999</v>
      </c>
      <c r="V11" s="1">
        <v>3.3219280000000002</v>
      </c>
      <c r="W11" s="1">
        <v>1</v>
      </c>
      <c r="Y11" s="22"/>
      <c r="Z11" s="25"/>
      <c r="AA11" s="25"/>
      <c r="AB11" s="22"/>
    </row>
    <row r="12" spans="2:28">
      <c r="B12" s="18" t="s">
        <v>174</v>
      </c>
      <c r="C12" s="1">
        <v>253.643</v>
      </c>
      <c r="D12" s="1">
        <v>254.00700000000001</v>
      </c>
      <c r="E12" s="1">
        <v>254.36</v>
      </c>
      <c r="F12" s="1">
        <v>198.12700000000001</v>
      </c>
      <c r="G12" s="1">
        <v>208.173</v>
      </c>
      <c r="H12" s="1">
        <v>186.607</v>
      </c>
      <c r="J12" s="1"/>
      <c r="K12" s="1"/>
      <c r="R12" s="1">
        <v>49.511000000000003</v>
      </c>
      <c r="S12" s="1">
        <v>53.6</v>
      </c>
      <c r="V12" s="1">
        <v>2.5849630000000001</v>
      </c>
      <c r="W12" s="1">
        <v>1.5849629999999999</v>
      </c>
      <c r="Y12" s="22"/>
      <c r="Z12" s="25"/>
      <c r="AA12" s="25"/>
      <c r="AB12" s="22"/>
    </row>
    <row r="13" spans="2:28">
      <c r="B13" s="18" t="s">
        <v>171</v>
      </c>
      <c r="C13" s="1">
        <v>133.637</v>
      </c>
      <c r="D13" s="1">
        <v>133.33000000000001</v>
      </c>
      <c r="E13" s="1">
        <v>130.23099999999999</v>
      </c>
      <c r="F13" s="1">
        <v>79.834000000000003</v>
      </c>
      <c r="G13" s="1">
        <v>91.32</v>
      </c>
      <c r="H13" s="1">
        <v>69.581999999999994</v>
      </c>
      <c r="J13" s="1"/>
      <c r="K13" s="1"/>
      <c r="R13" s="1">
        <v>28.064</v>
      </c>
      <c r="S13" s="1">
        <v>63.031999999999996</v>
      </c>
      <c r="V13" s="1">
        <v>2.3219280000000002</v>
      </c>
      <c r="W13" s="1">
        <v>0</v>
      </c>
      <c r="Y13" s="22"/>
      <c r="Z13" s="25"/>
      <c r="AA13" s="25"/>
      <c r="AB13" s="22"/>
    </row>
    <row r="14" spans="2:28">
      <c r="R14" s="1">
        <v>45.892000000000003</v>
      </c>
      <c r="S14" s="1">
        <v>76.792000000000002</v>
      </c>
      <c r="V14" s="1">
        <v>3</v>
      </c>
      <c r="W14" s="1">
        <v>1.3</v>
      </c>
      <c r="Y14" s="22"/>
      <c r="Z14" s="25"/>
      <c r="AA14" s="25"/>
      <c r="AB14" s="22"/>
    </row>
    <row r="15" spans="2:28">
      <c r="R15" s="1">
        <v>63.094000000000001</v>
      </c>
      <c r="S15" s="1">
        <v>32.558</v>
      </c>
      <c r="V15" s="1">
        <v>3.1699250000000001</v>
      </c>
      <c r="W15" s="1">
        <v>0</v>
      </c>
      <c r="Y15" s="22"/>
      <c r="Z15" s="25"/>
      <c r="AA15" s="25"/>
      <c r="AB15" s="22"/>
    </row>
    <row r="16" spans="2:28">
      <c r="R16" s="1">
        <v>13.225</v>
      </c>
      <c r="S16" s="1">
        <v>36.927999999999997</v>
      </c>
      <c r="V16" s="1">
        <v>2.5849630000000001</v>
      </c>
      <c r="W16" s="1">
        <v>1.6216216000000001</v>
      </c>
      <c r="Y16" s="22"/>
      <c r="Z16" s="22"/>
      <c r="AA16" s="22"/>
      <c r="AB16" s="22"/>
    </row>
    <row r="17" spans="18:28">
      <c r="R17" s="1">
        <v>27.939</v>
      </c>
      <c r="S17" s="1">
        <v>27</v>
      </c>
      <c r="V17" s="1">
        <v>2.3219280000000002</v>
      </c>
      <c r="W17" s="1">
        <v>2.3219280000000002</v>
      </c>
      <c r="Y17" s="22"/>
      <c r="Z17" s="22"/>
      <c r="AA17" s="22"/>
      <c r="AB17" s="22"/>
    </row>
    <row r="18" spans="18:28">
      <c r="R18" s="1">
        <v>56.125</v>
      </c>
      <c r="S18" s="1">
        <v>28</v>
      </c>
      <c r="Y18" s="22"/>
      <c r="Z18" s="22"/>
      <c r="AA18" s="22"/>
      <c r="AB18" s="22"/>
    </row>
    <row r="19" spans="18:28">
      <c r="R19" s="1">
        <v>33.151000000000003</v>
      </c>
      <c r="S19" s="1">
        <v>29</v>
      </c>
      <c r="Y19" s="22"/>
      <c r="Z19" s="24"/>
      <c r="AA19" s="24"/>
      <c r="AB19" s="22"/>
    </row>
    <row r="20" spans="18:28">
      <c r="R20" s="1">
        <v>17.024999999999999</v>
      </c>
      <c r="S20" s="1">
        <v>30</v>
      </c>
      <c r="Y20" s="22"/>
      <c r="Z20" s="25"/>
      <c r="AA20" s="25"/>
      <c r="AB20" s="22"/>
    </row>
    <row r="21" spans="18:28">
      <c r="R21" s="1">
        <v>42.515999999999998</v>
      </c>
      <c r="S21" s="1">
        <v>70</v>
      </c>
      <c r="Y21" s="22"/>
      <c r="Z21" s="25"/>
      <c r="AA21" s="25"/>
      <c r="AB21" s="22"/>
    </row>
    <row r="22" spans="18:28">
      <c r="R22" s="1">
        <v>31.556000000000001</v>
      </c>
      <c r="S22" s="1">
        <v>103.2</v>
      </c>
      <c r="Y22" s="22"/>
      <c r="Z22" s="25"/>
      <c r="AA22" s="25"/>
      <c r="AB22" s="22"/>
    </row>
    <row r="23" spans="18:28">
      <c r="R23" s="1">
        <v>39.143999999999998</v>
      </c>
      <c r="S23" s="1">
        <v>70</v>
      </c>
      <c r="Y23" s="22"/>
      <c r="Z23" s="25"/>
      <c r="AA23" s="25"/>
      <c r="AB23" s="22"/>
    </row>
    <row r="24" spans="18:28">
      <c r="R24" s="1">
        <v>14.795</v>
      </c>
      <c r="S24" s="1">
        <v>38.118000000000002</v>
      </c>
      <c r="Y24" s="22"/>
      <c r="Z24" s="22"/>
      <c r="AA24" s="22"/>
      <c r="AB24" s="22"/>
    </row>
    <row r="25" spans="18:28">
      <c r="R25" s="1">
        <v>23.21</v>
      </c>
      <c r="S25" s="1">
        <v>136.125</v>
      </c>
      <c r="Y25" s="22"/>
      <c r="Z25" s="22"/>
      <c r="AA25" s="22"/>
      <c r="AB25" s="22"/>
    </row>
    <row r="26" spans="18:28">
      <c r="R26" s="1">
        <v>29.718</v>
      </c>
      <c r="S26" s="1">
        <v>15.523999999999999</v>
      </c>
      <c r="Y26" s="22"/>
      <c r="Z26" s="22"/>
      <c r="AA26" s="22"/>
      <c r="AB26" s="22"/>
    </row>
    <row r="27" spans="18:28">
      <c r="R27" s="1">
        <v>28.023</v>
      </c>
      <c r="S27" s="1">
        <v>23.087</v>
      </c>
      <c r="Y27" s="22"/>
      <c r="Z27" s="22"/>
      <c r="AA27" s="22"/>
      <c r="AB27" s="22"/>
    </row>
    <row r="28" spans="18:28">
      <c r="R28" s="1">
        <v>14.186999999999999</v>
      </c>
      <c r="S28" s="1">
        <v>48.835999999999999</v>
      </c>
    </row>
    <row r="29" spans="18:28">
      <c r="R29" s="1"/>
      <c r="S29" s="1"/>
    </row>
  </sheetData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A7B5-2FF2-4C0D-8BB0-FFC49940CDD9}">
  <dimension ref="B3:AO37"/>
  <sheetViews>
    <sheetView workbookViewId="0">
      <selection activeCell="S26" sqref="S26"/>
    </sheetView>
  </sheetViews>
  <sheetFormatPr defaultRowHeight="16.5"/>
  <sheetData>
    <row r="3" spans="2:41">
      <c r="B3" s="9" t="s">
        <v>203</v>
      </c>
      <c r="P3" s="9" t="s">
        <v>204</v>
      </c>
      <c r="U3" s="23"/>
      <c r="V3" s="22"/>
      <c r="W3" s="22"/>
      <c r="X3" s="22"/>
      <c r="Y3" s="23"/>
      <c r="Z3" s="22"/>
      <c r="AA3" s="22"/>
      <c r="AB3" s="22"/>
      <c r="AC3" s="23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</row>
    <row r="5" spans="2:41">
      <c r="B5" t="s">
        <v>205</v>
      </c>
      <c r="F5" t="s">
        <v>206</v>
      </c>
      <c r="P5" s="16" t="s">
        <v>212</v>
      </c>
      <c r="U5" s="16" t="s">
        <v>213</v>
      </c>
      <c r="Z5" s="16" t="s">
        <v>214</v>
      </c>
    </row>
    <row r="6" spans="2:41">
      <c r="B6" t="s">
        <v>12</v>
      </c>
    </row>
    <row r="7" spans="2:41">
      <c r="B7" t="s">
        <v>193</v>
      </c>
      <c r="C7">
        <v>1</v>
      </c>
      <c r="D7">
        <v>42758.421000000002</v>
      </c>
      <c r="F7" s="28"/>
      <c r="G7" s="104" t="s">
        <v>12</v>
      </c>
      <c r="H7" s="105"/>
      <c r="I7" s="105"/>
      <c r="J7" s="106"/>
      <c r="K7" s="102" t="s">
        <v>207</v>
      </c>
      <c r="L7" s="102"/>
      <c r="M7" s="102"/>
      <c r="N7" s="103"/>
      <c r="P7" t="s">
        <v>21</v>
      </c>
      <c r="Q7" t="s">
        <v>210</v>
      </c>
      <c r="R7" t="s">
        <v>211</v>
      </c>
      <c r="U7" t="s">
        <v>21</v>
      </c>
      <c r="V7" t="s">
        <v>210</v>
      </c>
      <c r="W7" t="s">
        <v>211</v>
      </c>
      <c r="Z7" t="s">
        <v>21</v>
      </c>
      <c r="AA7" t="s">
        <v>210</v>
      </c>
      <c r="AB7" t="s">
        <v>211</v>
      </c>
    </row>
    <row r="8" spans="2:41">
      <c r="B8" t="s">
        <v>194</v>
      </c>
      <c r="C8">
        <v>2</v>
      </c>
      <c r="D8">
        <v>32435.702000000001</v>
      </c>
      <c r="F8" s="29" t="s">
        <v>208</v>
      </c>
      <c r="G8" s="30">
        <v>20.280395411947001</v>
      </c>
      <c r="H8" s="27">
        <v>20.233750335240099</v>
      </c>
      <c r="I8" s="27">
        <v>20.267656510563199</v>
      </c>
      <c r="J8" s="31">
        <v>20.260600752583432</v>
      </c>
      <c r="K8" s="27">
        <v>19.791803326402899</v>
      </c>
      <c r="L8" s="27">
        <v>19.8719326708319</v>
      </c>
      <c r="M8" s="27">
        <v>20.017020638193699</v>
      </c>
      <c r="N8" s="31">
        <v>19.89358554514283</v>
      </c>
      <c r="P8">
        <v>4.2350000000000003</v>
      </c>
      <c r="Q8">
        <v>7.6750000000000007</v>
      </c>
      <c r="R8">
        <v>3.3866666666666667</v>
      </c>
      <c r="U8">
        <v>290.85000000000002</v>
      </c>
      <c r="V8">
        <v>275.55</v>
      </c>
      <c r="W8">
        <v>474.45</v>
      </c>
      <c r="Z8">
        <v>3.2749999999999999</v>
      </c>
      <c r="AA8">
        <v>8.5724999999999998</v>
      </c>
      <c r="AB8">
        <v>3.0149999999999997</v>
      </c>
    </row>
    <row r="9" spans="2:41">
      <c r="B9" t="s">
        <v>195</v>
      </c>
      <c r="C9">
        <v>3</v>
      </c>
      <c r="D9">
        <v>23219.852999999999</v>
      </c>
      <c r="F9" s="29" t="s">
        <v>194</v>
      </c>
      <c r="G9" s="30">
        <v>21.9702739687419</v>
      </c>
      <c r="H9" s="27">
        <v>21.969550766832</v>
      </c>
      <c r="I9" s="27">
        <v>21.969589442463398</v>
      </c>
      <c r="J9" s="31">
        <v>21.969804726012431</v>
      </c>
      <c r="K9" s="27">
        <v>21.3022517239921</v>
      </c>
      <c r="L9" s="27">
        <v>21.16032212847</v>
      </c>
      <c r="M9" s="27">
        <v>21.353659050482001</v>
      </c>
      <c r="N9" s="31">
        <v>21.272077634314702</v>
      </c>
      <c r="P9">
        <v>6.3925000000000001</v>
      </c>
      <c r="Q9">
        <v>8.2849999999999984</v>
      </c>
      <c r="R9">
        <v>3.2349999999999994</v>
      </c>
      <c r="U9">
        <v>298.95</v>
      </c>
      <c r="V9">
        <v>49.95</v>
      </c>
      <c r="W9">
        <v>306</v>
      </c>
      <c r="Z9">
        <v>4.6749999999999998</v>
      </c>
      <c r="AA9">
        <v>5.8150000000000004</v>
      </c>
      <c r="AB9">
        <v>5.4349999999999996</v>
      </c>
    </row>
    <row r="10" spans="2:41">
      <c r="B10" t="s">
        <v>196</v>
      </c>
      <c r="C10">
        <v>4</v>
      </c>
      <c r="D10">
        <v>25875.116000000002</v>
      </c>
      <c r="F10" s="33" t="s">
        <v>195</v>
      </c>
      <c r="G10" s="34">
        <v>22.4843742481617</v>
      </c>
      <c r="H10" s="35">
        <v>22.265704979222299</v>
      </c>
      <c r="I10" s="35">
        <v>22.280225996451701</v>
      </c>
      <c r="J10" s="36">
        <v>22.3434350746119</v>
      </c>
      <c r="K10" s="35">
        <v>21.5160515432027</v>
      </c>
      <c r="L10" s="35">
        <v>21.5955875945549</v>
      </c>
      <c r="M10" s="35">
        <v>21.588463088064501</v>
      </c>
      <c r="N10" s="36">
        <v>21.566700741940696</v>
      </c>
      <c r="P10">
        <v>4.4375</v>
      </c>
      <c r="Q10">
        <v>5.6099999999999994</v>
      </c>
      <c r="R10">
        <v>7.0049999999999999</v>
      </c>
      <c r="U10">
        <v>428.85</v>
      </c>
      <c r="V10">
        <v>152.69999999999999</v>
      </c>
      <c r="W10">
        <v>247.04999999999998</v>
      </c>
      <c r="Z10">
        <v>3.8099999999999996</v>
      </c>
      <c r="AA10">
        <v>14.559999999999999</v>
      </c>
      <c r="AB10">
        <v>3.0349999999999997</v>
      </c>
    </row>
    <row r="11" spans="2:41">
      <c r="B11" t="s">
        <v>197</v>
      </c>
      <c r="C11">
        <v>5</v>
      </c>
      <c r="D11">
        <v>18390.489000000001</v>
      </c>
      <c r="F11" s="26"/>
      <c r="G11" s="26"/>
      <c r="H11" s="26"/>
      <c r="I11" s="26"/>
      <c r="J11" s="26"/>
      <c r="K11" s="26"/>
      <c r="L11" s="26"/>
      <c r="M11" s="26"/>
      <c r="N11" s="32"/>
      <c r="Q11">
        <v>10.805</v>
      </c>
      <c r="R11">
        <v>7.1050000000000004</v>
      </c>
      <c r="V11">
        <v>187.95000000000002</v>
      </c>
      <c r="W11">
        <v>223.05</v>
      </c>
      <c r="AA11">
        <v>4.9649999999999999</v>
      </c>
      <c r="AB11">
        <v>7.5124999999999993</v>
      </c>
    </row>
    <row r="12" spans="2:41">
      <c r="B12" t="s">
        <v>198</v>
      </c>
      <c r="C12">
        <v>6</v>
      </c>
      <c r="D12">
        <v>18044.621999999999</v>
      </c>
      <c r="F12" s="26"/>
      <c r="G12" s="26"/>
      <c r="H12" s="26"/>
      <c r="I12" s="26"/>
      <c r="J12" s="26"/>
      <c r="K12" s="26"/>
      <c r="L12" s="26"/>
      <c r="M12" s="26"/>
      <c r="N12" s="32"/>
    </row>
    <row r="13" spans="2:41">
      <c r="B13" t="s">
        <v>199</v>
      </c>
      <c r="C13">
        <v>7</v>
      </c>
      <c r="D13">
        <v>39216.652000000002</v>
      </c>
      <c r="F13" s="28"/>
      <c r="G13" s="104" t="s">
        <v>12</v>
      </c>
      <c r="H13" s="105"/>
      <c r="I13" s="105"/>
      <c r="J13" s="106"/>
      <c r="K13" s="102" t="s">
        <v>207</v>
      </c>
      <c r="L13" s="102"/>
      <c r="M13" s="102"/>
      <c r="N13" s="103"/>
      <c r="P13">
        <v>7.083333333333333</v>
      </c>
      <c r="Q13">
        <v>4.996666666666667</v>
      </c>
      <c r="R13">
        <v>5.419999999999999</v>
      </c>
      <c r="U13">
        <v>310.39999999999998</v>
      </c>
      <c r="V13" s="38">
        <v>148.80000000000001</v>
      </c>
      <c r="W13">
        <v>240.60000000000005</v>
      </c>
      <c r="Z13">
        <v>2.2275</v>
      </c>
      <c r="AA13" s="38">
        <v>14.677499999999998</v>
      </c>
      <c r="AB13">
        <v>7.3150000000000004</v>
      </c>
    </row>
    <row r="14" spans="2:41">
      <c r="B14" t="s">
        <v>200</v>
      </c>
      <c r="C14">
        <v>8</v>
      </c>
      <c r="D14">
        <v>37538.51</v>
      </c>
      <c r="F14" s="29" t="s">
        <v>196</v>
      </c>
      <c r="G14" s="30">
        <v>21.301760015027501</v>
      </c>
      <c r="H14" s="27">
        <v>21.309229793806999</v>
      </c>
      <c r="I14" s="27">
        <v>21.2970851940145</v>
      </c>
      <c r="J14" s="31">
        <v>21.302691667616333</v>
      </c>
      <c r="K14" s="27">
        <v>20.239225613382601</v>
      </c>
      <c r="L14" s="27">
        <v>20.253686247938301</v>
      </c>
      <c r="M14" s="27">
        <v>20.365963615269099</v>
      </c>
      <c r="N14" s="31">
        <v>20.28629182553</v>
      </c>
      <c r="P14">
        <v>4.3066666666666675</v>
      </c>
      <c r="Q14">
        <v>6.7666666666666666</v>
      </c>
      <c r="R14">
        <v>3.5166666666666671</v>
      </c>
      <c r="U14">
        <v>298.40000000000003</v>
      </c>
      <c r="V14" s="38">
        <v>171.8</v>
      </c>
      <c r="W14">
        <v>414.6</v>
      </c>
      <c r="Z14">
        <v>4.1924999999999999</v>
      </c>
      <c r="AA14" s="38">
        <v>9.9474999999999998</v>
      </c>
      <c r="AB14">
        <v>5.0474999999999994</v>
      </c>
    </row>
    <row r="15" spans="2:41">
      <c r="B15" t="s">
        <v>201</v>
      </c>
      <c r="C15">
        <v>9</v>
      </c>
      <c r="D15">
        <v>68023.926999999996</v>
      </c>
      <c r="F15" s="29" t="s">
        <v>197</v>
      </c>
      <c r="G15" s="30">
        <v>20.796108727003599</v>
      </c>
      <c r="H15" s="27">
        <v>20.949420476256901</v>
      </c>
      <c r="I15" s="27">
        <v>20.863890433270701</v>
      </c>
      <c r="J15" s="31">
        <v>20.8698065455104</v>
      </c>
      <c r="K15" s="27">
        <v>20.034337014644901</v>
      </c>
      <c r="L15" s="27">
        <v>19.9080235742057</v>
      </c>
      <c r="M15" s="27">
        <v>20.1158325857953</v>
      </c>
      <c r="N15" s="31">
        <v>20.019397724881969</v>
      </c>
      <c r="P15">
        <v>3.75</v>
      </c>
      <c r="Q15">
        <v>5.45</v>
      </c>
      <c r="R15">
        <v>8.7033333333333349</v>
      </c>
      <c r="U15">
        <v>398.80000000000007</v>
      </c>
      <c r="V15" s="38">
        <v>238.8</v>
      </c>
      <c r="W15">
        <v>337.59999999999997</v>
      </c>
      <c r="Z15">
        <v>5.6624999999999996</v>
      </c>
      <c r="AA15" s="38">
        <v>7.31</v>
      </c>
      <c r="AB15">
        <v>13.164999999999999</v>
      </c>
    </row>
    <row r="16" spans="2:41">
      <c r="F16" s="33" t="s">
        <v>198</v>
      </c>
      <c r="G16" s="34">
        <v>22.264280526221299</v>
      </c>
      <c r="H16" s="35">
        <v>22.379290056559</v>
      </c>
      <c r="I16" s="35">
        <v>22.180418578736099</v>
      </c>
      <c r="J16" s="36">
        <v>22.274663053838797</v>
      </c>
      <c r="K16" s="35">
        <v>21.379196287378001</v>
      </c>
      <c r="L16" s="35">
        <v>21.324127152353999</v>
      </c>
      <c r="M16" s="35">
        <v>21.314325272885998</v>
      </c>
      <c r="N16" s="36">
        <v>21.339216237539333</v>
      </c>
      <c r="P16">
        <v>5.3233333333333333</v>
      </c>
      <c r="Q16">
        <v>4.9899999999999993</v>
      </c>
      <c r="R16">
        <v>5.88</v>
      </c>
      <c r="U16">
        <v>298.2</v>
      </c>
      <c r="V16" s="38">
        <v>190.8</v>
      </c>
      <c r="W16">
        <v>218.6</v>
      </c>
      <c r="AA16" s="38">
        <v>3.4974999999999996</v>
      </c>
      <c r="AB16">
        <v>12.55</v>
      </c>
    </row>
    <row r="17" spans="2:28">
      <c r="B17" t="s">
        <v>202</v>
      </c>
      <c r="F17" s="26"/>
      <c r="G17" s="26"/>
      <c r="H17" s="26"/>
      <c r="I17" s="26"/>
      <c r="J17" s="26"/>
      <c r="K17" s="26"/>
      <c r="L17" s="26"/>
      <c r="M17" s="26"/>
      <c r="N17" s="32"/>
      <c r="Q17">
        <v>10.156666666666666</v>
      </c>
      <c r="R17">
        <v>6.3833333333333329</v>
      </c>
      <c r="V17" s="38">
        <v>462</v>
      </c>
      <c r="W17" s="38">
        <v>304.8</v>
      </c>
      <c r="AA17" s="38">
        <v>9.4749999999999996</v>
      </c>
      <c r="AB17">
        <v>9.6</v>
      </c>
    </row>
    <row r="18" spans="2:28">
      <c r="B18" t="s">
        <v>193</v>
      </c>
      <c r="C18">
        <v>1</v>
      </c>
      <c r="D18">
        <v>47463.019</v>
      </c>
      <c r="F18" s="26"/>
      <c r="G18" s="26"/>
      <c r="H18" s="26"/>
      <c r="I18" s="26"/>
      <c r="J18" s="26"/>
      <c r="K18" s="26"/>
      <c r="L18" s="26"/>
      <c r="M18" s="26"/>
      <c r="N18" s="32"/>
      <c r="Q18">
        <v>3.563333333333333</v>
      </c>
      <c r="R18">
        <v>7.416666666666667</v>
      </c>
      <c r="V18" s="38">
        <v>255.8</v>
      </c>
      <c r="W18" s="38">
        <v>481.00000000000006</v>
      </c>
      <c r="AA18" s="38">
        <v>10.5625</v>
      </c>
      <c r="AB18">
        <v>6.088000000000001</v>
      </c>
    </row>
    <row r="19" spans="2:28">
      <c r="B19" t="s">
        <v>194</v>
      </c>
      <c r="C19">
        <v>2</v>
      </c>
      <c r="D19">
        <v>40770.288</v>
      </c>
      <c r="F19" s="28"/>
      <c r="G19" s="104" t="s">
        <v>12</v>
      </c>
      <c r="H19" s="105"/>
      <c r="I19" s="105"/>
      <c r="J19" s="106"/>
      <c r="K19" s="102" t="s">
        <v>207</v>
      </c>
      <c r="L19" s="102"/>
      <c r="M19" s="102"/>
      <c r="N19" s="103"/>
      <c r="R19">
        <v>4.9166666666666661</v>
      </c>
      <c r="W19">
        <v>344</v>
      </c>
      <c r="AB19">
        <v>2.6425000000000001</v>
      </c>
    </row>
    <row r="20" spans="2:28">
      <c r="B20" t="s">
        <v>195</v>
      </c>
      <c r="C20">
        <v>3</v>
      </c>
      <c r="D20">
        <v>38277.459000000003</v>
      </c>
      <c r="F20" s="29" t="s">
        <v>209</v>
      </c>
      <c r="G20" s="30">
        <v>20.4775644153152</v>
      </c>
      <c r="H20" s="27">
        <v>20.407383536162499</v>
      </c>
      <c r="I20" s="27">
        <v>20.347034203188802</v>
      </c>
      <c r="J20" s="31">
        <v>20.410660718222164</v>
      </c>
      <c r="K20" s="27">
        <v>19.562583678347501</v>
      </c>
      <c r="L20" s="27">
        <v>19.639171750115</v>
      </c>
      <c r="M20" s="27">
        <v>19.863381531843402</v>
      </c>
      <c r="N20" s="31">
        <v>19.688378986768637</v>
      </c>
      <c r="R20">
        <v>3.4</v>
      </c>
      <c r="W20">
        <v>481.00000000000006</v>
      </c>
      <c r="AB20">
        <v>3.3849999999999998</v>
      </c>
    </row>
    <row r="21" spans="2:28">
      <c r="B21" t="s">
        <v>196</v>
      </c>
      <c r="C21">
        <v>4</v>
      </c>
      <c r="D21">
        <v>43841.874000000003</v>
      </c>
      <c r="F21" s="29" t="s">
        <v>199</v>
      </c>
      <c r="G21" s="30">
        <v>20.497053223793401</v>
      </c>
      <c r="H21" s="27">
        <v>20.508665201292601</v>
      </c>
      <c r="I21" s="27">
        <v>20.548746113672902</v>
      </c>
      <c r="J21" s="31">
        <v>20.518154846252969</v>
      </c>
      <c r="K21" s="27">
        <v>20.0471781604112</v>
      </c>
      <c r="L21" s="27">
        <v>20.010206023391401</v>
      </c>
      <c r="M21" s="27">
        <v>20.0526796606181</v>
      </c>
      <c r="N21" s="31">
        <v>20.03668794814023</v>
      </c>
    </row>
    <row r="22" spans="2:28">
      <c r="B22" t="s">
        <v>197</v>
      </c>
      <c r="C22">
        <v>5</v>
      </c>
      <c r="D22">
        <v>35019.701999999997</v>
      </c>
      <c r="F22" s="33" t="s">
        <v>200</v>
      </c>
      <c r="G22" s="34">
        <v>21.8324240774466</v>
      </c>
      <c r="H22" s="35">
        <v>21.683983080468099</v>
      </c>
      <c r="I22" s="35">
        <v>21.6257647155604</v>
      </c>
      <c r="J22" s="36">
        <v>21.714057291158365</v>
      </c>
      <c r="K22" s="35">
        <v>20.897528794666002</v>
      </c>
      <c r="L22" s="35">
        <v>21.052794252256401</v>
      </c>
      <c r="M22" s="35">
        <v>20.914496383279701</v>
      </c>
      <c r="N22" s="36">
        <v>20.954939810067369</v>
      </c>
      <c r="P22">
        <v>4</v>
      </c>
      <c r="Q22">
        <v>3.5</v>
      </c>
      <c r="R22">
        <v>4.5</v>
      </c>
      <c r="U22">
        <v>269</v>
      </c>
      <c r="V22">
        <v>198</v>
      </c>
      <c r="W22">
        <v>195</v>
      </c>
      <c r="Z22">
        <v>3</v>
      </c>
      <c r="AA22" s="38">
        <v>6</v>
      </c>
      <c r="AB22" s="38">
        <v>6.8333333333333339</v>
      </c>
    </row>
    <row r="23" spans="2:28">
      <c r="B23" t="s">
        <v>198</v>
      </c>
      <c r="C23">
        <v>6</v>
      </c>
      <c r="D23">
        <v>30935.037</v>
      </c>
      <c r="P23">
        <v>2.75</v>
      </c>
      <c r="Q23" s="37">
        <v>5.75</v>
      </c>
      <c r="R23">
        <v>4.5</v>
      </c>
      <c r="U23" s="38">
        <v>114.5</v>
      </c>
      <c r="V23">
        <v>120.66666666666667</v>
      </c>
      <c r="W23">
        <v>174</v>
      </c>
      <c r="Z23">
        <v>9</v>
      </c>
      <c r="AA23" s="38">
        <v>16</v>
      </c>
      <c r="AB23" s="38">
        <v>8.5833333333333321</v>
      </c>
    </row>
    <row r="24" spans="2:28">
      <c r="B24" t="s">
        <v>199</v>
      </c>
      <c r="C24">
        <v>7</v>
      </c>
      <c r="D24">
        <v>25038.167000000001</v>
      </c>
      <c r="P24">
        <v>3.25</v>
      </c>
      <c r="Q24" s="37">
        <v>5.75</v>
      </c>
      <c r="R24">
        <v>6.25</v>
      </c>
      <c r="U24">
        <v>186.5</v>
      </c>
      <c r="V24">
        <v>124.33333333333333</v>
      </c>
      <c r="W24">
        <v>142.66666666666666</v>
      </c>
      <c r="Z24">
        <v>5.5</v>
      </c>
      <c r="AA24" s="38">
        <v>10.166666666666668</v>
      </c>
      <c r="AB24" s="38">
        <v>6</v>
      </c>
    </row>
    <row r="25" spans="2:28">
      <c r="B25" t="s">
        <v>200</v>
      </c>
      <c r="C25">
        <v>8</v>
      </c>
      <c r="D25">
        <v>31562.681</v>
      </c>
      <c r="P25">
        <v>3</v>
      </c>
      <c r="Q25" s="37">
        <v>4.75</v>
      </c>
      <c r="R25">
        <v>4.25</v>
      </c>
      <c r="U25">
        <v>225</v>
      </c>
      <c r="V25">
        <v>212</v>
      </c>
      <c r="W25">
        <v>215.33333333333334</v>
      </c>
      <c r="Z25">
        <v>4.5833333333333339</v>
      </c>
      <c r="AA25" s="38">
        <v>9.8333333333333321</v>
      </c>
      <c r="AB25" s="38">
        <v>5.6666666666666661</v>
      </c>
    </row>
    <row r="26" spans="2:28">
      <c r="B26" t="s">
        <v>201</v>
      </c>
      <c r="C26">
        <v>9</v>
      </c>
      <c r="D26">
        <v>56226.851000000002</v>
      </c>
      <c r="Q26" s="37">
        <v>7.75</v>
      </c>
      <c r="R26">
        <v>3</v>
      </c>
      <c r="V26">
        <v>108</v>
      </c>
      <c r="W26" s="38">
        <v>293</v>
      </c>
      <c r="AA26" s="38">
        <v>12.25</v>
      </c>
      <c r="AB26">
        <v>6.75</v>
      </c>
    </row>
    <row r="27" spans="2:28">
      <c r="Q27" s="37">
        <v>4.25</v>
      </c>
      <c r="V27" s="38">
        <v>115</v>
      </c>
      <c r="W27">
        <v>126.33333333333333</v>
      </c>
      <c r="AA27" s="38">
        <v>7.5</v>
      </c>
      <c r="AB27">
        <v>6.6666666666666661</v>
      </c>
    </row>
    <row r="29" spans="2:28">
      <c r="B29" t="s">
        <v>193</v>
      </c>
      <c r="D29">
        <v>0.90087866100000003</v>
      </c>
    </row>
    <row r="30" spans="2:28">
      <c r="B30" t="s">
        <v>194</v>
      </c>
      <c r="D30">
        <v>0.79557206000000003</v>
      </c>
    </row>
    <row r="31" spans="2:28">
      <c r="B31" t="s">
        <v>195</v>
      </c>
      <c r="D31">
        <v>0.60661949900000001</v>
      </c>
    </row>
    <row r="32" spans="2:28">
      <c r="B32" t="s">
        <v>196</v>
      </c>
      <c r="D32">
        <v>0.590191833</v>
      </c>
    </row>
    <row r="33" spans="2:4">
      <c r="B33" t="s">
        <v>197</v>
      </c>
      <c r="D33">
        <v>0.52514693000000001</v>
      </c>
    </row>
    <row r="34" spans="2:4">
      <c r="B34" t="s">
        <v>198</v>
      </c>
      <c r="D34">
        <v>0.58330694699999996</v>
      </c>
    </row>
    <row r="35" spans="2:4">
      <c r="B35" t="s">
        <v>199</v>
      </c>
      <c r="D35">
        <v>1.5662748790000001</v>
      </c>
    </row>
    <row r="36" spans="2:4">
      <c r="B36" t="s">
        <v>200</v>
      </c>
      <c r="D36">
        <v>1.1893321100000001</v>
      </c>
    </row>
    <row r="37" spans="2:4">
      <c r="B37" t="s">
        <v>201</v>
      </c>
      <c r="D37">
        <v>1.209812141</v>
      </c>
    </row>
  </sheetData>
  <mergeCells count="6">
    <mergeCell ref="K7:N7"/>
    <mergeCell ref="G13:J13"/>
    <mergeCell ref="K13:N13"/>
    <mergeCell ref="G19:J19"/>
    <mergeCell ref="K19:N19"/>
    <mergeCell ref="G7:J7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8F3F-2AF0-4FA4-ACE1-5B2C5B11088D}">
  <sheetPr>
    <pageSetUpPr fitToPage="1"/>
  </sheetPr>
  <dimension ref="A2:P93"/>
  <sheetViews>
    <sheetView zoomScale="70" zoomScaleNormal="70" workbookViewId="0">
      <selection activeCell="U29" sqref="U29"/>
    </sheetView>
  </sheetViews>
  <sheetFormatPr defaultRowHeight="16.5"/>
  <cols>
    <col min="3" max="3" width="14.375" bestFit="1" customWidth="1"/>
    <col min="4" max="4" width="9.125" bestFit="1" customWidth="1"/>
    <col min="5" max="5" width="11.75" bestFit="1" customWidth="1"/>
    <col min="6" max="6" width="8.5" bestFit="1" customWidth="1"/>
    <col min="7" max="7" width="9.125" customWidth="1"/>
    <col min="8" max="9" width="9.125" bestFit="1" customWidth="1"/>
    <col min="10" max="10" width="14.25" bestFit="1" customWidth="1"/>
    <col min="11" max="11" width="11" bestFit="1" customWidth="1"/>
    <col min="12" max="14" width="9.125" bestFit="1" customWidth="1"/>
    <col min="19" max="19" width="11.75" bestFit="1" customWidth="1"/>
    <col min="20" max="20" width="14.25" bestFit="1" customWidth="1"/>
    <col min="21" max="21" width="11.75" bestFit="1" customWidth="1"/>
  </cols>
  <sheetData>
    <row r="2" spans="2:16">
      <c r="E2" s="107" t="s">
        <v>249</v>
      </c>
      <c r="F2" s="107"/>
      <c r="G2" s="107"/>
      <c r="H2" s="107"/>
      <c r="I2" s="107"/>
      <c r="J2" s="107"/>
      <c r="K2" s="107"/>
    </row>
    <row r="3" spans="2:16" ht="17.25" thickBot="1">
      <c r="D3" t="s">
        <v>231</v>
      </c>
      <c r="E3" t="s">
        <v>248</v>
      </c>
      <c r="F3" t="s">
        <v>229</v>
      </c>
      <c r="G3" t="s">
        <v>228</v>
      </c>
      <c r="H3" t="s">
        <v>227</v>
      </c>
      <c r="I3" s="54" t="s">
        <v>226</v>
      </c>
      <c r="J3" t="s">
        <v>247</v>
      </c>
    </row>
    <row r="4" spans="2:16">
      <c r="B4" s="45"/>
      <c r="C4" t="s">
        <v>246</v>
      </c>
    </row>
    <row r="5" spans="2:16">
      <c r="B5" s="44" t="s">
        <v>224</v>
      </c>
      <c r="C5">
        <v>1</v>
      </c>
      <c r="D5">
        <v>27</v>
      </c>
      <c r="E5">
        <v>250430.05900000001</v>
      </c>
      <c r="F5">
        <v>9.4570000000000007</v>
      </c>
      <c r="G5" s="107">
        <f>AVERAGE(F5:F8)</f>
        <v>8.9597499999999997</v>
      </c>
      <c r="H5">
        <v>10.645</v>
      </c>
      <c r="I5">
        <v>2368388.4109999998</v>
      </c>
      <c r="J5">
        <v>523177</v>
      </c>
      <c r="N5" t="s">
        <v>245</v>
      </c>
      <c r="O5" t="s">
        <v>244</v>
      </c>
      <c r="P5" t="s">
        <v>243</v>
      </c>
    </row>
    <row r="6" spans="2:16">
      <c r="B6" s="44"/>
      <c r="C6">
        <v>2</v>
      </c>
      <c r="D6">
        <v>28</v>
      </c>
      <c r="E6">
        <v>349782.70699999999</v>
      </c>
      <c r="F6">
        <v>8.2200000000000006</v>
      </c>
      <c r="G6" s="107"/>
      <c r="H6">
        <v>9.6440000000000001</v>
      </c>
      <c r="I6">
        <v>2875237.6639999999</v>
      </c>
      <c r="J6">
        <v>635140</v>
      </c>
      <c r="M6" t="s">
        <v>242</v>
      </c>
      <c r="N6">
        <f>AVERAGE(G5,G9,G12,G14,G64,G69,G72)</f>
        <v>8.1461976190476193</v>
      </c>
      <c r="O6">
        <f>AVERAGE(G17,G21,G23,G26,G28,G34,G74,G76,G79,G82)</f>
        <v>12.408883333333332</v>
      </c>
      <c r="P6">
        <f>AVERAGE(G38,G55,G42,G45,G52,G49,G86,G90,G93)</f>
        <v>8.9868796296296285</v>
      </c>
    </row>
    <row r="7" spans="2:16">
      <c r="B7" s="44"/>
      <c r="C7">
        <v>3</v>
      </c>
      <c r="D7">
        <v>29</v>
      </c>
      <c r="E7">
        <v>321788.13900000002</v>
      </c>
      <c r="F7">
        <v>9.0120000000000005</v>
      </c>
      <c r="G7" s="107"/>
      <c r="H7">
        <v>10.346</v>
      </c>
      <c r="I7">
        <v>2900108.6460000002</v>
      </c>
      <c r="J7">
        <v>640634</v>
      </c>
      <c r="M7" t="s">
        <v>241</v>
      </c>
      <c r="N7">
        <f>STDEV(G5,G9,G12,G14,G64,G69,G72)</f>
        <v>1.5586739586854335</v>
      </c>
      <c r="O7">
        <f>STDEV(G17,G21,G23,G26,G28,G34,G74,G76,G79,G82)</f>
        <v>4.5523016272262691</v>
      </c>
      <c r="P7">
        <f>STDEV(G38,G55,G42,G45,G52,G49,G86,G90,G93)</f>
        <v>1.6379200548548414</v>
      </c>
    </row>
    <row r="8" spans="2:16">
      <c r="B8" s="44"/>
      <c r="C8">
        <v>4</v>
      </c>
      <c r="D8">
        <v>30</v>
      </c>
      <c r="E8">
        <v>264210.05</v>
      </c>
      <c r="F8">
        <v>9.15</v>
      </c>
      <c r="G8" s="107"/>
      <c r="H8">
        <v>10.127000000000001</v>
      </c>
      <c r="I8">
        <v>2417550.9279999998</v>
      </c>
      <c r="J8">
        <v>534037</v>
      </c>
      <c r="M8" t="s">
        <v>240</v>
      </c>
      <c r="N8">
        <f>COUNT(G5,G9,G12,G14,G64,G69,G72)</f>
        <v>7</v>
      </c>
      <c r="O8">
        <f>COUNT(G17,G21,G23,G26,G28,G34,G74,G76,G79,G82)</f>
        <v>10</v>
      </c>
      <c r="P8">
        <f>COUNT(G38,G55,G42,G45,G52,G49,G86,G90,G93)</f>
        <v>9</v>
      </c>
    </row>
    <row r="9" spans="2:16">
      <c r="B9" s="44" t="s">
        <v>223</v>
      </c>
      <c r="C9">
        <v>1</v>
      </c>
      <c r="D9">
        <v>15</v>
      </c>
      <c r="E9">
        <v>233087.37</v>
      </c>
      <c r="F9">
        <v>7.6459999999999999</v>
      </c>
      <c r="G9" s="107">
        <f>AVERAGE(F9:F11)</f>
        <v>9.407</v>
      </c>
      <c r="H9">
        <v>10.144</v>
      </c>
      <c r="I9">
        <v>1782118.6059999999</v>
      </c>
      <c r="J9">
        <v>393670</v>
      </c>
      <c r="M9" t="s">
        <v>239</v>
      </c>
      <c r="N9">
        <f>N7/SQRT(N8)</f>
        <v>0.58912338138774589</v>
      </c>
      <c r="O9">
        <f>O7/SQRT(O8)</f>
        <v>1.4395641738125791</v>
      </c>
      <c r="P9">
        <f>P7/SQRT(P8)</f>
        <v>0.54597335161828042</v>
      </c>
    </row>
    <row r="10" spans="2:16">
      <c r="B10" s="44"/>
      <c r="C10">
        <v>2</v>
      </c>
      <c r="D10">
        <v>16</v>
      </c>
      <c r="E10">
        <v>271751.924</v>
      </c>
      <c r="F10">
        <v>9.7579999999999991</v>
      </c>
      <c r="G10" s="107"/>
      <c r="H10">
        <v>11.06</v>
      </c>
      <c r="I10">
        <v>2651638.7510000002</v>
      </c>
      <c r="J10">
        <v>585747</v>
      </c>
    </row>
    <row r="11" spans="2:16">
      <c r="B11" s="44"/>
      <c r="C11">
        <v>3</v>
      </c>
      <c r="D11">
        <v>17</v>
      </c>
      <c r="E11">
        <v>265980.08100000001</v>
      </c>
      <c r="F11">
        <v>10.817</v>
      </c>
      <c r="G11" s="107"/>
      <c r="H11">
        <v>12.084</v>
      </c>
      <c r="I11">
        <v>2877134.45</v>
      </c>
      <c r="J11">
        <v>635559</v>
      </c>
    </row>
    <row r="12" spans="2:16">
      <c r="B12" s="44" t="s">
        <v>222</v>
      </c>
      <c r="C12">
        <v>1</v>
      </c>
      <c r="D12">
        <v>18</v>
      </c>
      <c r="E12">
        <v>286387.50599999999</v>
      </c>
      <c r="F12">
        <v>10.061</v>
      </c>
      <c r="G12" s="107">
        <f>AVERAGE(F12:F13)</f>
        <v>9.9209999999999994</v>
      </c>
      <c r="H12">
        <v>11.19</v>
      </c>
      <c r="I12">
        <v>2881299.23</v>
      </c>
      <c r="J12">
        <v>636479</v>
      </c>
    </row>
    <row r="13" spans="2:16">
      <c r="B13" s="44"/>
      <c r="C13">
        <v>2</v>
      </c>
      <c r="D13">
        <v>19</v>
      </c>
      <c r="E13">
        <v>322068.80900000001</v>
      </c>
      <c r="F13">
        <v>9.7810000000000006</v>
      </c>
      <c r="G13" s="107"/>
      <c r="H13">
        <v>11.273999999999999</v>
      </c>
      <c r="I13">
        <v>3150235.4010000001</v>
      </c>
      <c r="J13">
        <v>695887</v>
      </c>
    </row>
    <row r="14" spans="2:16">
      <c r="B14" s="44" t="s">
        <v>238</v>
      </c>
      <c r="C14">
        <v>1</v>
      </c>
      <c r="D14">
        <v>31</v>
      </c>
      <c r="E14">
        <v>303789.04499999998</v>
      </c>
      <c r="F14">
        <v>8.3710000000000004</v>
      </c>
      <c r="G14" s="107">
        <f>AVERAGE(F14:F15)</f>
        <v>8.9634999999999998</v>
      </c>
      <c r="H14">
        <v>9.3219999999999992</v>
      </c>
      <c r="I14">
        <v>2543033.0469999998</v>
      </c>
      <c r="J14">
        <v>561756</v>
      </c>
    </row>
    <row r="15" spans="2:16" ht="17.25" thickBot="1">
      <c r="B15" s="43"/>
      <c r="C15">
        <v>2</v>
      </c>
      <c r="D15">
        <v>32</v>
      </c>
      <c r="E15">
        <v>386224.53600000002</v>
      </c>
      <c r="F15">
        <v>9.5559999999999992</v>
      </c>
      <c r="G15" s="107"/>
      <c r="H15">
        <v>10.141</v>
      </c>
      <c r="I15">
        <v>3690615.6630000002</v>
      </c>
      <c r="J15">
        <v>815257</v>
      </c>
    </row>
    <row r="16" spans="2:16" s="52" customFormat="1" ht="3.75" customHeight="1" thickBot="1">
      <c r="B16" s="53"/>
    </row>
    <row r="17" spans="1:10">
      <c r="A17" s="107" t="s">
        <v>237</v>
      </c>
      <c r="B17" s="45" t="s">
        <v>235</v>
      </c>
      <c r="C17" s="37">
        <v>1</v>
      </c>
      <c r="D17">
        <v>20</v>
      </c>
      <c r="E17">
        <v>376342.23599999998</v>
      </c>
      <c r="F17">
        <v>9.25</v>
      </c>
      <c r="G17" s="107">
        <f>AVERAGE(F17:F20)</f>
        <v>9.3409999999999993</v>
      </c>
      <c r="H17">
        <v>16.968</v>
      </c>
      <c r="I17">
        <v>10976627.433</v>
      </c>
      <c r="J17">
        <v>2424737</v>
      </c>
    </row>
    <row r="18" spans="1:10">
      <c r="A18" s="107"/>
      <c r="B18" s="44"/>
      <c r="C18" s="37">
        <v>2</v>
      </c>
      <c r="D18">
        <v>21</v>
      </c>
      <c r="E18">
        <v>349683.11499999999</v>
      </c>
      <c r="F18">
        <v>10.331</v>
      </c>
      <c r="G18" s="107"/>
      <c r="H18">
        <v>10.941000000000001</v>
      </c>
      <c r="I18">
        <v>3612670.892</v>
      </c>
      <c r="J18">
        <v>798039</v>
      </c>
    </row>
    <row r="19" spans="1:10">
      <c r="A19" s="107"/>
      <c r="B19" s="44"/>
      <c r="C19" s="37">
        <v>3</v>
      </c>
      <c r="D19">
        <v>22</v>
      </c>
      <c r="E19">
        <v>217301.94699999999</v>
      </c>
      <c r="F19">
        <v>8.282</v>
      </c>
      <c r="G19" s="107"/>
      <c r="H19">
        <v>9.5860000000000003</v>
      </c>
      <c r="I19">
        <v>1799610.6839999999</v>
      </c>
      <c r="J19">
        <v>397534</v>
      </c>
    </row>
    <row r="20" spans="1:10">
      <c r="A20" s="107"/>
      <c r="B20" s="44"/>
      <c r="C20" s="37">
        <v>4</v>
      </c>
      <c r="D20">
        <v>23</v>
      </c>
      <c r="E20">
        <v>294907.19799999997</v>
      </c>
      <c r="F20">
        <v>9.5009999999999994</v>
      </c>
      <c r="G20" s="107"/>
      <c r="H20">
        <v>10.593999999999999</v>
      </c>
      <c r="I20">
        <v>2801856.0430000001</v>
      </c>
      <c r="J20">
        <v>618930</v>
      </c>
    </row>
    <row r="21" spans="1:10">
      <c r="A21" s="107"/>
      <c r="B21" s="51" t="s">
        <v>220</v>
      </c>
      <c r="C21" s="37">
        <v>1</v>
      </c>
      <c r="D21">
        <v>24</v>
      </c>
      <c r="E21">
        <v>263268.44699999999</v>
      </c>
      <c r="F21">
        <v>10.247999999999999</v>
      </c>
      <c r="G21" s="107">
        <f>AVERAGE(F21:F22)</f>
        <v>9.9785000000000004</v>
      </c>
      <c r="H21">
        <v>10.696999999999999</v>
      </c>
      <c r="I21">
        <v>2698076.0529999998</v>
      </c>
      <c r="J21">
        <v>596005</v>
      </c>
    </row>
    <row r="22" spans="1:10">
      <c r="A22" s="107"/>
      <c r="B22" s="50"/>
      <c r="C22" s="37">
        <v>2</v>
      </c>
      <c r="D22">
        <v>25</v>
      </c>
      <c r="E22">
        <v>213684.92499999999</v>
      </c>
      <c r="F22">
        <v>9.7089999999999996</v>
      </c>
      <c r="G22" s="107"/>
      <c r="H22">
        <v>10.288</v>
      </c>
      <c r="I22">
        <v>2074572.2050000001</v>
      </c>
      <c r="J22">
        <v>458273</v>
      </c>
    </row>
    <row r="23" spans="1:10">
      <c r="A23" s="107"/>
      <c r="B23" s="44" t="s">
        <v>219</v>
      </c>
      <c r="C23" s="37">
        <v>1</v>
      </c>
      <c r="D23">
        <v>14</v>
      </c>
      <c r="E23">
        <v>462326.84499999997</v>
      </c>
      <c r="F23">
        <v>7.4169999999999998</v>
      </c>
      <c r="G23" s="107">
        <f>AVERAGE(F23:F25)</f>
        <v>8.9233333333333338</v>
      </c>
      <c r="H23">
        <v>10.385</v>
      </c>
      <c r="I23">
        <v>3428985.9670000002</v>
      </c>
      <c r="J23">
        <v>757463</v>
      </c>
    </row>
    <row r="24" spans="1:10">
      <c r="A24" s="107"/>
      <c r="B24" s="44"/>
      <c r="C24" s="37">
        <v>2</v>
      </c>
      <c r="D24">
        <v>15</v>
      </c>
      <c r="E24">
        <v>248085.106</v>
      </c>
      <c r="F24">
        <v>11.874000000000001</v>
      </c>
      <c r="G24" s="107"/>
      <c r="H24">
        <v>13.356999999999999</v>
      </c>
      <c r="I24">
        <v>2945640.5610000002</v>
      </c>
      <c r="J24">
        <v>650692</v>
      </c>
    </row>
    <row r="25" spans="1:10">
      <c r="A25" s="107"/>
      <c r="B25" s="44"/>
      <c r="C25" s="37">
        <v>3</v>
      </c>
      <c r="D25">
        <v>20</v>
      </c>
      <c r="E25">
        <v>252421.91</v>
      </c>
      <c r="F25">
        <v>7.4790000000000001</v>
      </c>
      <c r="G25" s="107"/>
      <c r="H25">
        <v>11.695</v>
      </c>
      <c r="I25">
        <v>1887808.963</v>
      </c>
      <c r="J25">
        <v>417017</v>
      </c>
    </row>
    <row r="26" spans="1:10" ht="15.75" customHeight="1">
      <c r="A26" s="107"/>
      <c r="B26" s="44" t="s">
        <v>218</v>
      </c>
      <c r="C26" s="37">
        <v>1</v>
      </c>
      <c r="D26">
        <v>21</v>
      </c>
      <c r="E26">
        <v>319773.65299999999</v>
      </c>
      <c r="F26">
        <v>8.5530000000000008</v>
      </c>
      <c r="G26" s="107">
        <f>AVERAGE(F26:F27)</f>
        <v>10.0335</v>
      </c>
      <c r="H26">
        <v>10.795</v>
      </c>
      <c r="I26">
        <v>2734988.6830000002</v>
      </c>
      <c r="J26">
        <v>604159</v>
      </c>
    </row>
    <row r="27" spans="1:10" ht="15.75" customHeight="1">
      <c r="A27" s="107"/>
      <c r="B27" s="44"/>
      <c r="C27" s="37">
        <v>2</v>
      </c>
      <c r="D27">
        <v>22</v>
      </c>
      <c r="E27">
        <v>223798.09899999999</v>
      </c>
      <c r="F27">
        <v>11.513999999999999</v>
      </c>
      <c r="G27" s="107"/>
      <c r="H27">
        <v>12.167999999999999</v>
      </c>
      <c r="I27">
        <v>2576844.7259999998</v>
      </c>
      <c r="J27">
        <v>569225</v>
      </c>
    </row>
    <row r="28" spans="1:10">
      <c r="A28" s="107" t="s">
        <v>236</v>
      </c>
      <c r="B28" s="51" t="s">
        <v>235</v>
      </c>
      <c r="C28" s="37">
        <v>1</v>
      </c>
      <c r="D28">
        <v>38</v>
      </c>
      <c r="E28">
        <v>273911.272</v>
      </c>
      <c r="F28">
        <v>11.565</v>
      </c>
      <c r="G28" s="107">
        <f>AVERAGE(F28:F33)</f>
        <v>8.8603333333333349</v>
      </c>
      <c r="H28">
        <v>11.939</v>
      </c>
      <c r="I28">
        <v>10952747.85</v>
      </c>
      <c r="J28">
        <v>2419462</v>
      </c>
    </row>
    <row r="29" spans="1:10">
      <c r="A29" s="107"/>
      <c r="B29" s="51"/>
      <c r="C29" s="37">
        <v>2</v>
      </c>
      <c r="D29">
        <v>39</v>
      </c>
      <c r="E29">
        <v>300665.45899999997</v>
      </c>
      <c r="F29">
        <v>10.848000000000001</v>
      </c>
      <c r="G29" s="107"/>
      <c r="H29">
        <v>11.66</v>
      </c>
      <c r="I29">
        <v>10094671.797</v>
      </c>
      <c r="J29">
        <v>2229913</v>
      </c>
    </row>
    <row r="30" spans="1:10">
      <c r="A30" s="107"/>
      <c r="B30" s="51"/>
      <c r="C30" s="37">
        <v>3</v>
      </c>
      <c r="D30">
        <v>40</v>
      </c>
      <c r="E30">
        <v>477677.68099999998</v>
      </c>
      <c r="F30">
        <v>9.8350000000000009</v>
      </c>
      <c r="G30" s="107"/>
      <c r="H30">
        <v>10.382</v>
      </c>
      <c r="I30">
        <v>11228166.591</v>
      </c>
      <c r="J30">
        <v>2480302</v>
      </c>
    </row>
    <row r="31" spans="1:10">
      <c r="A31" s="107"/>
      <c r="B31" s="51"/>
      <c r="C31" s="37">
        <v>4</v>
      </c>
      <c r="D31">
        <v>2</v>
      </c>
      <c r="E31">
        <v>327686.73599999998</v>
      </c>
      <c r="F31">
        <v>6.5789999999999997</v>
      </c>
      <c r="G31" s="107"/>
      <c r="H31">
        <v>9.8859999999999992</v>
      </c>
      <c r="I31">
        <v>2155989.1349999998</v>
      </c>
      <c r="J31">
        <v>476258</v>
      </c>
    </row>
    <row r="32" spans="1:10">
      <c r="A32" s="107"/>
      <c r="B32" s="51"/>
      <c r="C32" s="37">
        <v>5</v>
      </c>
      <c r="D32">
        <v>3</v>
      </c>
      <c r="E32">
        <v>304626.52799999999</v>
      </c>
      <c r="F32">
        <v>6.9459999999999997</v>
      </c>
      <c r="G32" s="107"/>
      <c r="H32">
        <v>9.9329999999999998</v>
      </c>
      <c r="I32">
        <v>2116002.716</v>
      </c>
      <c r="J32">
        <v>467425</v>
      </c>
    </row>
    <row r="33" spans="1:10">
      <c r="A33" s="107"/>
      <c r="B33" s="51"/>
      <c r="C33" s="37">
        <v>6</v>
      </c>
      <c r="D33">
        <v>4</v>
      </c>
      <c r="E33">
        <v>548469.89599999995</v>
      </c>
      <c r="F33">
        <v>7.3890000000000002</v>
      </c>
      <c r="G33" s="107"/>
      <c r="H33">
        <v>10.065</v>
      </c>
      <c r="I33">
        <v>4052498.8679999998</v>
      </c>
      <c r="J33">
        <v>895197</v>
      </c>
    </row>
    <row r="34" spans="1:10">
      <c r="A34" s="107"/>
      <c r="B34" s="51" t="s">
        <v>220</v>
      </c>
      <c r="C34" s="37">
        <v>1</v>
      </c>
      <c r="D34">
        <v>41</v>
      </c>
      <c r="E34">
        <v>813426.89</v>
      </c>
      <c r="F34">
        <v>6.5449999999999999</v>
      </c>
      <c r="G34" s="107">
        <f>AVERAGE(F34:F36)</f>
        <v>9.9036666666666662</v>
      </c>
      <c r="H34">
        <v>9.3330000000000002</v>
      </c>
      <c r="I34">
        <v>6358650.9730000002</v>
      </c>
      <c r="J34">
        <v>1404626</v>
      </c>
    </row>
    <row r="35" spans="1:10">
      <c r="A35" s="107"/>
      <c r="B35" s="50"/>
      <c r="C35" s="37">
        <v>2</v>
      </c>
      <c r="D35">
        <v>42</v>
      </c>
      <c r="E35">
        <v>950760.52500000002</v>
      </c>
      <c r="F35">
        <v>10.861000000000001</v>
      </c>
      <c r="G35" s="107"/>
      <c r="H35">
        <v>11.414</v>
      </c>
      <c r="I35">
        <v>10247845.179</v>
      </c>
      <c r="J35">
        <v>2263749</v>
      </c>
    </row>
    <row r="36" spans="1:10" ht="17.25" thickBot="1">
      <c r="A36" s="107"/>
      <c r="B36" s="49"/>
      <c r="C36" s="37">
        <v>3</v>
      </c>
      <c r="D36">
        <v>43</v>
      </c>
      <c r="E36">
        <v>1238967.8589999999</v>
      </c>
      <c r="F36">
        <v>12.305</v>
      </c>
      <c r="G36" s="107"/>
      <c r="H36">
        <v>11.964</v>
      </c>
      <c r="I36">
        <v>14494056.134</v>
      </c>
      <c r="J36">
        <v>3201737</v>
      </c>
    </row>
    <row r="37" spans="1:10" s="42" customFormat="1" ht="4.9000000000000004" customHeight="1" thickBot="1">
      <c r="A37" s="107"/>
      <c r="B37" s="48"/>
      <c r="C37" s="47"/>
      <c r="G37" s="46"/>
    </row>
    <row r="38" spans="1:10">
      <c r="A38" s="107"/>
      <c r="B38" s="45" t="s">
        <v>232</v>
      </c>
      <c r="C38" s="37">
        <v>1</v>
      </c>
      <c r="D38">
        <v>33</v>
      </c>
      <c r="E38">
        <v>4746835.6720000003</v>
      </c>
      <c r="F38">
        <v>9.7750000000000004</v>
      </c>
      <c r="G38" s="107">
        <f>AVERAGE(F38:F41)</f>
        <v>9.745000000000001</v>
      </c>
      <c r="H38">
        <v>12.952</v>
      </c>
      <c r="I38">
        <v>46400131.281000003</v>
      </c>
      <c r="J38">
        <v>10249789</v>
      </c>
    </row>
    <row r="39" spans="1:10">
      <c r="A39" s="107"/>
      <c r="B39" s="44"/>
      <c r="C39" s="37">
        <v>2</v>
      </c>
      <c r="D39">
        <v>34</v>
      </c>
      <c r="E39">
        <v>1006953.373</v>
      </c>
      <c r="F39">
        <v>10.115</v>
      </c>
      <c r="G39" s="107"/>
      <c r="H39">
        <v>10.521000000000001</v>
      </c>
      <c r="I39">
        <v>10185690.357999999</v>
      </c>
      <c r="J39">
        <v>2250019</v>
      </c>
    </row>
    <row r="40" spans="1:10">
      <c r="A40" s="107"/>
      <c r="B40" s="44"/>
      <c r="C40" s="37">
        <v>3</v>
      </c>
      <c r="D40">
        <v>35</v>
      </c>
      <c r="E40">
        <v>1188193.753</v>
      </c>
      <c r="F40">
        <v>10.069000000000001</v>
      </c>
      <c r="G40" s="107"/>
      <c r="H40">
        <v>12.824999999999999</v>
      </c>
      <c r="I40">
        <v>11963879.584000001</v>
      </c>
      <c r="J40">
        <v>2642821</v>
      </c>
    </row>
    <row r="41" spans="1:10">
      <c r="A41" s="107"/>
      <c r="B41" s="44"/>
      <c r="C41" s="37">
        <v>4</v>
      </c>
      <c r="D41">
        <v>36</v>
      </c>
      <c r="E41">
        <v>1110244.4550000001</v>
      </c>
      <c r="F41">
        <v>9.0210000000000008</v>
      </c>
      <c r="G41" s="107"/>
      <c r="H41">
        <v>9.98</v>
      </c>
      <c r="I41">
        <v>10015454.957</v>
      </c>
      <c r="J41">
        <v>2212414</v>
      </c>
    </row>
    <row r="42" spans="1:10">
      <c r="B42" s="44" t="s">
        <v>217</v>
      </c>
      <c r="C42" s="37">
        <v>1</v>
      </c>
      <c r="D42">
        <v>43</v>
      </c>
      <c r="E42">
        <v>331833.40899999999</v>
      </c>
      <c r="F42">
        <v>9.9499999999999993</v>
      </c>
      <c r="G42" s="107">
        <f>AVERAGE(F42:F44)</f>
        <v>7.137666666666667</v>
      </c>
      <c r="H42">
        <v>10.79</v>
      </c>
      <c r="I42">
        <v>3301783.6120000002</v>
      </c>
      <c r="J42">
        <v>729364</v>
      </c>
    </row>
    <row r="43" spans="1:10">
      <c r="B43" s="44"/>
      <c r="C43" s="37">
        <v>2</v>
      </c>
      <c r="D43">
        <v>44</v>
      </c>
      <c r="E43">
        <v>264305.11499999999</v>
      </c>
      <c r="F43">
        <v>4.0970000000000004</v>
      </c>
      <c r="G43" s="107"/>
      <c r="H43">
        <v>7.9669999999999996</v>
      </c>
      <c r="I43">
        <v>1082842.915</v>
      </c>
      <c r="J43">
        <v>239200</v>
      </c>
    </row>
    <row r="44" spans="1:10">
      <c r="B44" s="44"/>
      <c r="C44" s="37">
        <v>3</v>
      </c>
      <c r="D44">
        <v>45</v>
      </c>
      <c r="E44">
        <v>294843.821</v>
      </c>
      <c r="F44">
        <v>7.3659999999999997</v>
      </c>
      <c r="G44" s="107"/>
      <c r="H44">
        <v>9.4019999999999992</v>
      </c>
      <c r="I44">
        <v>2171702.128</v>
      </c>
      <c r="J44">
        <v>479729</v>
      </c>
    </row>
    <row r="45" spans="1:10">
      <c r="B45" s="44" t="s">
        <v>216</v>
      </c>
      <c r="C45" s="37">
        <v>1</v>
      </c>
      <c r="D45">
        <v>4</v>
      </c>
      <c r="E45">
        <v>264893.61700000003</v>
      </c>
      <c r="F45">
        <v>6.9160000000000004</v>
      </c>
      <c r="G45" s="107">
        <f>AVERAGE(F45:F48)</f>
        <v>7.5647500000000001</v>
      </c>
      <c r="H45">
        <v>6.5670000000000002</v>
      </c>
      <c r="I45">
        <v>40950.656000000003</v>
      </c>
      <c r="J45">
        <v>9046</v>
      </c>
    </row>
    <row r="46" spans="1:10">
      <c r="B46" s="44"/>
      <c r="C46" s="37">
        <v>2</v>
      </c>
      <c r="D46">
        <v>5</v>
      </c>
      <c r="E46">
        <v>315500.22600000002</v>
      </c>
      <c r="F46">
        <v>6.9249999999999998</v>
      </c>
      <c r="G46" s="107"/>
      <c r="H46">
        <v>9.9870000000000001</v>
      </c>
      <c r="I46">
        <v>2184789.4980000001</v>
      </c>
      <c r="J46">
        <v>482620</v>
      </c>
    </row>
    <row r="47" spans="1:10">
      <c r="B47" s="44"/>
      <c r="C47" s="37">
        <v>3</v>
      </c>
      <c r="D47">
        <v>10</v>
      </c>
      <c r="E47">
        <v>615396.10699999996</v>
      </c>
      <c r="F47">
        <v>7.4560000000000004</v>
      </c>
      <c r="G47" s="107"/>
      <c r="H47">
        <v>10.007999999999999</v>
      </c>
      <c r="I47">
        <v>4588143.9570000004</v>
      </c>
      <c r="J47">
        <v>1013521</v>
      </c>
    </row>
    <row r="48" spans="1:10">
      <c r="B48" s="44"/>
      <c r="C48" s="37">
        <v>4</v>
      </c>
      <c r="D48">
        <v>11</v>
      </c>
      <c r="E48">
        <v>542621.09600000002</v>
      </c>
      <c r="F48">
        <v>8.9619999999999997</v>
      </c>
      <c r="G48" s="107"/>
      <c r="H48">
        <v>11.118</v>
      </c>
      <c r="I48">
        <v>4863168.8550000004</v>
      </c>
      <c r="J48">
        <v>1074274</v>
      </c>
    </row>
    <row r="49" spans="2:10">
      <c r="B49" s="44" t="s">
        <v>234</v>
      </c>
      <c r="C49">
        <v>1</v>
      </c>
      <c r="D49">
        <v>13</v>
      </c>
      <c r="E49">
        <v>281362.60800000001</v>
      </c>
      <c r="F49">
        <v>11.276</v>
      </c>
      <c r="G49" s="107">
        <f>AVERAGE(F49:F51)</f>
        <v>9.9033333333333342</v>
      </c>
      <c r="H49">
        <v>13.304</v>
      </c>
      <c r="I49">
        <v>3172689</v>
      </c>
      <c r="J49">
        <v>700847</v>
      </c>
    </row>
    <row r="50" spans="2:10">
      <c r="B50" s="40"/>
      <c r="C50">
        <v>2</v>
      </c>
      <c r="D50">
        <v>14</v>
      </c>
      <c r="E50">
        <v>385993.66200000001</v>
      </c>
      <c r="F50">
        <v>9.1790000000000003</v>
      </c>
      <c r="G50" s="107"/>
      <c r="H50">
        <v>10.78</v>
      </c>
      <c r="I50">
        <v>3543010.412</v>
      </c>
      <c r="J50">
        <v>782651</v>
      </c>
    </row>
    <row r="51" spans="2:10">
      <c r="B51" s="40"/>
      <c r="C51">
        <v>3</v>
      </c>
      <c r="D51">
        <v>3</v>
      </c>
      <c r="E51">
        <v>274309.64199999999</v>
      </c>
      <c r="F51">
        <v>9.2550000000000008</v>
      </c>
      <c r="G51" s="107"/>
      <c r="H51">
        <v>10.343</v>
      </c>
      <c r="I51">
        <v>2538628.3390000002</v>
      </c>
      <c r="J51">
        <v>560783</v>
      </c>
    </row>
    <row r="52" spans="2:10">
      <c r="B52" s="44" t="s">
        <v>233</v>
      </c>
      <c r="C52" s="37">
        <v>1</v>
      </c>
      <c r="D52">
        <v>46</v>
      </c>
      <c r="E52">
        <v>279275.69</v>
      </c>
      <c r="F52">
        <v>9.1470000000000002</v>
      </c>
      <c r="G52" s="107">
        <f>AVERAGE(F52:F54)</f>
        <v>11.225999999999999</v>
      </c>
      <c r="H52">
        <v>11.081</v>
      </c>
      <c r="I52">
        <v>2554490.7200000002</v>
      </c>
      <c r="J52">
        <v>564287</v>
      </c>
    </row>
    <row r="53" spans="2:10" ht="15.75" customHeight="1">
      <c r="B53" s="44"/>
      <c r="C53" s="37">
        <v>2</v>
      </c>
      <c r="D53">
        <v>47</v>
      </c>
      <c r="E53">
        <v>177840.652</v>
      </c>
      <c r="F53">
        <v>12.273</v>
      </c>
      <c r="G53" s="107"/>
      <c r="H53">
        <v>13.773999999999999</v>
      </c>
      <c r="I53">
        <v>2182625.622</v>
      </c>
      <c r="J53">
        <v>482142</v>
      </c>
    </row>
    <row r="54" spans="2:10">
      <c r="B54" s="44"/>
      <c r="C54" s="37">
        <v>3</v>
      </c>
      <c r="D54">
        <v>48</v>
      </c>
      <c r="E54">
        <v>326468.99</v>
      </c>
      <c r="F54">
        <v>12.257999999999999</v>
      </c>
      <c r="G54" s="107"/>
      <c r="H54">
        <v>12.523</v>
      </c>
      <c r="I54">
        <v>4001788.139</v>
      </c>
      <c r="J54">
        <v>883995</v>
      </c>
    </row>
    <row r="55" spans="2:10">
      <c r="B55" s="44" t="s">
        <v>232</v>
      </c>
      <c r="C55" s="37">
        <v>1</v>
      </c>
      <c r="D55">
        <v>2</v>
      </c>
      <c r="E55">
        <v>411335.446</v>
      </c>
      <c r="F55">
        <v>9.5419999999999998</v>
      </c>
      <c r="G55" s="107">
        <f>AVERAGE(F55:F57)</f>
        <v>9.3436666666666657</v>
      </c>
      <c r="H55">
        <v>10.666</v>
      </c>
      <c r="I55">
        <v>3925097.3289999999</v>
      </c>
      <c r="J55">
        <v>867054</v>
      </c>
    </row>
    <row r="56" spans="2:10">
      <c r="B56" s="44"/>
      <c r="C56" s="37">
        <v>2</v>
      </c>
      <c r="D56">
        <v>4</v>
      </c>
      <c r="E56">
        <v>391321.86499999999</v>
      </c>
      <c r="F56">
        <v>10.005000000000001</v>
      </c>
      <c r="G56" s="107"/>
      <c r="H56">
        <v>11.391</v>
      </c>
      <c r="I56">
        <v>3915301.0410000002</v>
      </c>
      <c r="J56">
        <v>864890</v>
      </c>
    </row>
    <row r="57" spans="2:10" ht="17.25" thickBot="1">
      <c r="B57" s="43"/>
      <c r="C57" s="37">
        <v>3</v>
      </c>
      <c r="D57">
        <v>37</v>
      </c>
      <c r="E57">
        <v>282562.245</v>
      </c>
      <c r="F57">
        <v>8.484</v>
      </c>
      <c r="G57" s="107"/>
      <c r="H57">
        <v>9.5549999999999997</v>
      </c>
      <c r="I57">
        <v>8950140.3350000009</v>
      </c>
      <c r="J57">
        <v>1977086</v>
      </c>
    </row>
    <row r="63" spans="2:10" ht="17.25" thickBot="1">
      <c r="D63" t="s">
        <v>231</v>
      </c>
      <c r="E63" t="s">
        <v>230</v>
      </c>
      <c r="F63" t="s">
        <v>229</v>
      </c>
      <c r="G63" t="s">
        <v>228</v>
      </c>
      <c r="H63" t="s">
        <v>227</v>
      </c>
      <c r="I63" t="s">
        <v>226</v>
      </c>
      <c r="J63" t="s">
        <v>225</v>
      </c>
    </row>
    <row r="64" spans="2:10">
      <c r="B64" s="41" t="s">
        <v>224</v>
      </c>
      <c r="C64">
        <v>1</v>
      </c>
      <c r="D64">
        <v>71</v>
      </c>
      <c r="E64">
        <v>6085028029.066</v>
      </c>
      <c r="F64">
        <v>9.0760000000000005</v>
      </c>
      <c r="G64" s="107">
        <f>AVERAGE(F64:F68)</f>
        <v>7.3927999999999994</v>
      </c>
      <c r="H64">
        <v>8.7799999999999994</v>
      </c>
      <c r="I64">
        <v>55229945175.472</v>
      </c>
      <c r="J64">
        <v>4629664</v>
      </c>
    </row>
    <row r="65" spans="2:10">
      <c r="B65" s="40"/>
      <c r="C65">
        <v>2</v>
      </c>
      <c r="D65">
        <v>72</v>
      </c>
      <c r="E65">
        <v>5219012128.1140003</v>
      </c>
      <c r="F65">
        <v>7.7809999999999997</v>
      </c>
      <c r="G65" s="107"/>
      <c r="H65">
        <v>9.2469999999999999</v>
      </c>
      <c r="I65">
        <v>40610603272.001999</v>
      </c>
      <c r="J65">
        <v>3404194</v>
      </c>
    </row>
    <row r="66" spans="2:10">
      <c r="B66" s="40"/>
      <c r="C66">
        <v>3</v>
      </c>
      <c r="D66">
        <v>73</v>
      </c>
      <c r="E66">
        <v>3952723043.0869999</v>
      </c>
      <c r="F66">
        <v>6.6980000000000004</v>
      </c>
      <c r="G66" s="107"/>
      <c r="H66">
        <v>7.1280000000000001</v>
      </c>
      <c r="I66">
        <v>26475518792.938999</v>
      </c>
      <c r="J66">
        <v>2219317</v>
      </c>
    </row>
    <row r="67" spans="2:10">
      <c r="B67" s="40"/>
      <c r="C67">
        <v>4</v>
      </c>
      <c r="D67">
        <v>74</v>
      </c>
      <c r="E67">
        <v>3227869857.4549999</v>
      </c>
      <c r="F67">
        <v>6.4210000000000003</v>
      </c>
      <c r="G67" s="107"/>
      <c r="H67">
        <v>7.5339999999999998</v>
      </c>
      <c r="I67">
        <v>20727441739.469002</v>
      </c>
      <c r="J67">
        <v>1737483</v>
      </c>
    </row>
    <row r="68" spans="2:10">
      <c r="B68" s="40"/>
      <c r="C68">
        <v>5</v>
      </c>
      <c r="D68">
        <v>75</v>
      </c>
      <c r="E68">
        <v>2853078255.3909998</v>
      </c>
      <c r="F68">
        <v>6.9880000000000004</v>
      </c>
      <c r="G68" s="107"/>
      <c r="H68">
        <v>8.1829999999999998</v>
      </c>
      <c r="I68">
        <v>19938419345.207001</v>
      </c>
      <c r="J68">
        <v>1671343</v>
      </c>
    </row>
    <row r="69" spans="2:10">
      <c r="B69" s="40" t="s">
        <v>223</v>
      </c>
      <c r="C69">
        <v>1</v>
      </c>
      <c r="D69">
        <v>76</v>
      </c>
      <c r="E69">
        <v>2341466304.9780002</v>
      </c>
      <c r="F69">
        <v>6.7949999999999999</v>
      </c>
      <c r="G69" s="107">
        <f>AVERAGE(F69:F71)</f>
        <v>6.5663333333333327</v>
      </c>
      <c r="H69">
        <v>6.5890000000000004</v>
      </c>
      <c r="I69">
        <v>15910062767.502001</v>
      </c>
      <c r="J69">
        <v>1333665</v>
      </c>
    </row>
    <row r="70" spans="2:10">
      <c r="B70" s="40"/>
      <c r="C70">
        <v>2</v>
      </c>
      <c r="D70">
        <v>77</v>
      </c>
      <c r="E70">
        <v>3642327311.665</v>
      </c>
      <c r="F70">
        <v>5.2770000000000001</v>
      </c>
      <c r="G70" s="107"/>
      <c r="H70">
        <v>6.7530000000000001</v>
      </c>
      <c r="I70">
        <v>19221952654.028999</v>
      </c>
      <c r="J70">
        <v>1611285</v>
      </c>
    </row>
    <row r="71" spans="2:10">
      <c r="B71" s="40"/>
      <c r="C71">
        <v>3</v>
      </c>
      <c r="D71">
        <v>78</v>
      </c>
      <c r="E71">
        <v>4492047406.8940001</v>
      </c>
      <c r="F71">
        <v>7.6269999999999998</v>
      </c>
      <c r="G71" s="107"/>
      <c r="H71">
        <v>7.7119999999999997</v>
      </c>
      <c r="I71">
        <v>34259772280.030998</v>
      </c>
      <c r="J71">
        <v>2871834</v>
      </c>
    </row>
    <row r="72" spans="2:10" ht="17.25" thickBot="1">
      <c r="B72" s="39" t="s">
        <v>222</v>
      </c>
      <c r="C72">
        <v>1</v>
      </c>
      <c r="D72">
        <v>79</v>
      </c>
      <c r="E72">
        <v>2782121115.973</v>
      </c>
      <c r="F72">
        <v>5.8129999999999997</v>
      </c>
      <c r="G72">
        <f>AVERAGE(F72)</f>
        <v>5.8129999999999997</v>
      </c>
      <c r="H72">
        <v>5.9969999999999999</v>
      </c>
      <c r="I72">
        <v>16171559152.174</v>
      </c>
      <c r="J72">
        <v>1355585</v>
      </c>
    </row>
    <row r="73" spans="2:10" s="42" customFormat="1" ht="3" customHeight="1" thickBot="1"/>
    <row r="74" spans="2:10">
      <c r="B74" s="41" t="s">
        <v>221</v>
      </c>
      <c r="C74">
        <v>1</v>
      </c>
      <c r="D74">
        <v>80</v>
      </c>
      <c r="E74">
        <v>4559163221.6820002</v>
      </c>
      <c r="F74">
        <v>18.904</v>
      </c>
      <c r="G74" s="107">
        <f>AVERAGE(F74:F75)</f>
        <v>20.025500000000001</v>
      </c>
      <c r="H74">
        <v>21.83</v>
      </c>
      <c r="I74">
        <v>86187991570.789993</v>
      </c>
      <c r="J74">
        <v>7224730</v>
      </c>
    </row>
    <row r="75" spans="2:10">
      <c r="B75" s="40"/>
      <c r="C75">
        <v>2</v>
      </c>
      <c r="D75">
        <v>81</v>
      </c>
      <c r="E75">
        <v>3577203736.6680002</v>
      </c>
      <c r="F75">
        <v>21.146999999999998</v>
      </c>
      <c r="G75" s="107"/>
      <c r="H75">
        <v>22.434000000000001</v>
      </c>
      <c r="I75">
        <v>75647265563.848999</v>
      </c>
      <c r="J75">
        <v>6341151</v>
      </c>
    </row>
    <row r="76" spans="2:10">
      <c r="B76" s="40" t="s">
        <v>220</v>
      </c>
      <c r="C76">
        <v>1</v>
      </c>
      <c r="D76">
        <v>82</v>
      </c>
      <c r="E76">
        <v>4940993275.7060003</v>
      </c>
      <c r="F76">
        <v>17.416</v>
      </c>
      <c r="G76" s="107">
        <f>AVERAGE(F76:F78)</f>
        <v>19.632666666666665</v>
      </c>
      <c r="H76">
        <v>21.693000000000001</v>
      </c>
      <c r="I76">
        <v>86051851208.477997</v>
      </c>
      <c r="J76">
        <v>7213318</v>
      </c>
    </row>
    <row r="77" spans="2:10">
      <c r="B77" s="40"/>
      <c r="C77">
        <v>2</v>
      </c>
      <c r="D77">
        <v>83</v>
      </c>
      <c r="E77">
        <v>3957828903.1529999</v>
      </c>
      <c r="F77">
        <v>20.776</v>
      </c>
      <c r="G77" s="107"/>
      <c r="H77">
        <v>28.538</v>
      </c>
      <c r="I77">
        <v>82226667300.817001</v>
      </c>
      <c r="J77">
        <v>6892671</v>
      </c>
    </row>
    <row r="78" spans="2:10">
      <c r="B78" s="40"/>
      <c r="C78">
        <v>3</v>
      </c>
      <c r="D78">
        <v>84</v>
      </c>
      <c r="E78">
        <v>2771646945.0910001</v>
      </c>
      <c r="F78">
        <v>20.706</v>
      </c>
      <c r="G78" s="107"/>
      <c r="H78">
        <v>27.991</v>
      </c>
      <c r="I78">
        <v>57389747842.413002</v>
      </c>
      <c r="J78">
        <v>4810710</v>
      </c>
    </row>
    <row r="79" spans="2:10" ht="18.75" customHeight="1">
      <c r="B79" s="40" t="s">
        <v>219</v>
      </c>
      <c r="C79">
        <v>1</v>
      </c>
      <c r="D79">
        <v>85</v>
      </c>
      <c r="E79">
        <v>2372363916.1230001</v>
      </c>
      <c r="F79">
        <v>15.281000000000001</v>
      </c>
      <c r="G79" s="107">
        <f>AVERAGE(F79:F81)</f>
        <v>16.937666666666669</v>
      </c>
      <c r="H79">
        <v>20.225999999999999</v>
      </c>
      <c r="I79">
        <v>36251737691.681999</v>
      </c>
      <c r="J79">
        <v>3038811</v>
      </c>
    </row>
    <row r="80" spans="2:10" ht="16.5" customHeight="1">
      <c r="B80" s="40"/>
      <c r="C80">
        <v>2</v>
      </c>
      <c r="D80">
        <v>86</v>
      </c>
      <c r="E80">
        <v>4283100820.3270001</v>
      </c>
      <c r="F80">
        <v>19.079999999999998</v>
      </c>
      <c r="G80" s="107"/>
      <c r="H80">
        <v>20.54</v>
      </c>
      <c r="I80">
        <v>81719898759.718994</v>
      </c>
      <c r="J80">
        <v>6850191</v>
      </c>
    </row>
    <row r="81" spans="2:10">
      <c r="B81" s="40"/>
      <c r="C81">
        <v>3</v>
      </c>
      <c r="D81">
        <v>88</v>
      </c>
      <c r="E81">
        <v>3772896560.3070002</v>
      </c>
      <c r="F81">
        <v>16.452000000000002</v>
      </c>
      <c r="G81" s="107"/>
      <c r="H81">
        <v>21.331</v>
      </c>
      <c r="I81">
        <v>62071606790.206001</v>
      </c>
      <c r="J81">
        <v>5203168</v>
      </c>
    </row>
    <row r="82" spans="2:10">
      <c r="B82" s="40" t="s">
        <v>218</v>
      </c>
      <c r="C82">
        <v>1</v>
      </c>
      <c r="D82">
        <v>89</v>
      </c>
      <c r="E82">
        <v>3056811615.6750002</v>
      </c>
      <c r="F82">
        <v>9.0939999999999994</v>
      </c>
      <c r="G82" s="107">
        <f>AVERAGE(F82:F84)</f>
        <v>10.452666666666666</v>
      </c>
      <c r="H82">
        <v>16.452999999999999</v>
      </c>
      <c r="I82">
        <v>27799809493.945</v>
      </c>
      <c r="J82">
        <v>2330326</v>
      </c>
    </row>
    <row r="83" spans="2:10">
      <c r="B83" s="40"/>
      <c r="C83">
        <v>2</v>
      </c>
      <c r="D83">
        <v>90</v>
      </c>
      <c r="E83">
        <v>2134368803.2490001</v>
      </c>
      <c r="F83">
        <v>8.0719999999999992</v>
      </c>
      <c r="G83" s="107"/>
      <c r="H83">
        <v>15.856999999999999</v>
      </c>
      <c r="I83">
        <v>17228507974.507999</v>
      </c>
      <c r="J83">
        <v>1444184</v>
      </c>
    </row>
    <row r="84" spans="2:10" ht="17.25" thickBot="1">
      <c r="B84" s="39"/>
      <c r="C84">
        <v>3</v>
      </c>
      <c r="D84">
        <v>91</v>
      </c>
      <c r="E84">
        <v>3506103442.2950001</v>
      </c>
      <c r="F84">
        <v>14.192</v>
      </c>
      <c r="G84" s="107"/>
      <c r="H84">
        <v>21.702999999999999</v>
      </c>
      <c r="I84">
        <v>49758228762.846001</v>
      </c>
      <c r="J84">
        <v>4170996</v>
      </c>
    </row>
    <row r="85" spans="2:10" s="42" customFormat="1" ht="4.5" customHeight="1" thickBot="1"/>
    <row r="86" spans="2:10">
      <c r="B86" s="41" t="s">
        <v>217</v>
      </c>
      <c r="C86">
        <v>1</v>
      </c>
      <c r="D86">
        <v>92</v>
      </c>
      <c r="E86">
        <v>3297383517.7420001</v>
      </c>
      <c r="F86">
        <v>1.9950000000000001</v>
      </c>
      <c r="G86" s="107">
        <f>AVERAGE(F86:F89)</f>
        <v>8.3144999999999989</v>
      </c>
      <c r="H86">
        <v>4.0010000000000003</v>
      </c>
      <c r="I86">
        <v>6579342089.0699997</v>
      </c>
      <c r="J86">
        <v>551515</v>
      </c>
    </row>
    <row r="87" spans="2:10">
      <c r="B87" s="40"/>
      <c r="C87">
        <v>2</v>
      </c>
      <c r="D87">
        <v>93</v>
      </c>
      <c r="E87">
        <v>3224004673.6669998</v>
      </c>
      <c r="F87">
        <v>9.09</v>
      </c>
      <c r="G87" s="107"/>
      <c r="H87">
        <v>15.021000000000001</v>
      </c>
      <c r="I87">
        <v>29307255030.438999</v>
      </c>
      <c r="J87">
        <v>2456688</v>
      </c>
    </row>
    <row r="88" spans="2:10">
      <c r="B88" s="40"/>
      <c r="C88">
        <v>3</v>
      </c>
      <c r="D88">
        <v>94</v>
      </c>
      <c r="E88">
        <v>3485847016.1469998</v>
      </c>
      <c r="F88">
        <v>13.833</v>
      </c>
      <c r="G88" s="107"/>
      <c r="H88">
        <v>20.684999999999999</v>
      </c>
      <c r="I88">
        <v>48219873685.628998</v>
      </c>
      <c r="J88">
        <v>4042043</v>
      </c>
    </row>
    <row r="89" spans="2:10">
      <c r="B89" s="40"/>
      <c r="C89">
        <v>4</v>
      </c>
      <c r="D89">
        <v>95</v>
      </c>
      <c r="E89">
        <v>3341773483.4060001</v>
      </c>
      <c r="F89">
        <v>8.34</v>
      </c>
      <c r="G89" s="107"/>
      <c r="H89">
        <v>14.904</v>
      </c>
      <c r="I89">
        <v>27870814351.681</v>
      </c>
      <c r="J89">
        <v>2336278</v>
      </c>
    </row>
    <row r="90" spans="2:10">
      <c r="B90" s="40" t="s">
        <v>216</v>
      </c>
      <c r="C90">
        <v>1</v>
      </c>
      <c r="D90">
        <v>98</v>
      </c>
      <c r="E90">
        <v>3086707142.1339998</v>
      </c>
      <c r="F90">
        <v>8.6449999999999996</v>
      </c>
      <c r="G90" s="107">
        <f>AVERAGE(F90:F92)</f>
        <v>10.94</v>
      </c>
      <c r="H90">
        <v>14.736000000000001</v>
      </c>
      <c r="I90">
        <v>26685646407.884998</v>
      </c>
      <c r="J90">
        <v>2236931</v>
      </c>
    </row>
    <row r="91" spans="2:10">
      <c r="B91" s="40"/>
      <c r="C91">
        <v>2</v>
      </c>
      <c r="D91">
        <v>99</v>
      </c>
      <c r="E91">
        <v>3603818628.7389998</v>
      </c>
      <c r="F91">
        <v>11.153</v>
      </c>
      <c r="G91" s="107"/>
      <c r="H91">
        <v>16.466000000000001</v>
      </c>
      <c r="I91">
        <v>40194105859.681999</v>
      </c>
      <c r="J91">
        <v>3369281</v>
      </c>
    </row>
    <row r="92" spans="2:10">
      <c r="B92" s="40"/>
      <c r="C92">
        <v>3</v>
      </c>
      <c r="D92">
        <v>100</v>
      </c>
      <c r="E92">
        <v>4053372906.1110001</v>
      </c>
      <c r="F92">
        <v>13.022</v>
      </c>
      <c r="G92" s="107"/>
      <c r="H92">
        <v>20.81</v>
      </c>
      <c r="I92">
        <v>52784285922.331001</v>
      </c>
      <c r="J92">
        <v>4424656</v>
      </c>
    </row>
    <row r="93" spans="2:10" ht="17.25" thickBot="1">
      <c r="B93" s="39" t="s">
        <v>215</v>
      </c>
      <c r="C93">
        <v>1</v>
      </c>
      <c r="D93">
        <v>101</v>
      </c>
      <c r="E93">
        <v>3742058597.0599999</v>
      </c>
      <c r="F93">
        <v>6.7069999999999999</v>
      </c>
      <c r="G93">
        <f>AVERAGE(F93)</f>
        <v>6.7069999999999999</v>
      </c>
      <c r="H93">
        <v>12.601000000000001</v>
      </c>
      <c r="I93">
        <v>25096352025.806</v>
      </c>
      <c r="J93">
        <v>2103708</v>
      </c>
    </row>
  </sheetData>
  <mergeCells count="27">
    <mergeCell ref="G52:G54"/>
    <mergeCell ref="G49:G51"/>
    <mergeCell ref="G55:G57"/>
    <mergeCell ref="G42:G44"/>
    <mergeCell ref="G45:G48"/>
    <mergeCell ref="G90:G92"/>
    <mergeCell ref="G82:G84"/>
    <mergeCell ref="G64:G68"/>
    <mergeCell ref="G69:G71"/>
    <mergeCell ref="G74:G75"/>
    <mergeCell ref="G86:G89"/>
    <mergeCell ref="G76:G78"/>
    <mergeCell ref="G79:G81"/>
    <mergeCell ref="G21:G22"/>
    <mergeCell ref="G23:G25"/>
    <mergeCell ref="G26:G27"/>
    <mergeCell ref="G17:G20"/>
    <mergeCell ref="A28:A41"/>
    <mergeCell ref="A17:A27"/>
    <mergeCell ref="G28:G33"/>
    <mergeCell ref="G34:G36"/>
    <mergeCell ref="G38:G41"/>
    <mergeCell ref="E2:K2"/>
    <mergeCell ref="G5:G8"/>
    <mergeCell ref="G9:G11"/>
    <mergeCell ref="G12:G13"/>
    <mergeCell ref="G14:G15"/>
  </mergeCells>
  <phoneticPr fontId="4" type="noConversion"/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246CB-B482-41A4-AEFE-3AC0CB067E55}">
  <sheetPr>
    <pageSetUpPr fitToPage="1"/>
  </sheetPr>
  <dimension ref="A2:R51"/>
  <sheetViews>
    <sheetView zoomScale="70" zoomScaleNormal="70" workbookViewId="0">
      <selection activeCell="U29" sqref="U29"/>
    </sheetView>
  </sheetViews>
  <sheetFormatPr defaultRowHeight="16.5"/>
  <cols>
    <col min="3" max="3" width="14.375" bestFit="1" customWidth="1"/>
    <col min="4" max="4" width="8.125" bestFit="1" customWidth="1"/>
    <col min="5" max="5" width="11.75" bestFit="1" customWidth="1"/>
    <col min="6" max="7" width="11.75" customWidth="1"/>
    <col min="8" max="8" width="23" bestFit="1" customWidth="1"/>
    <col min="9" max="10" width="23" customWidth="1"/>
    <col min="11" max="11" width="11.75" customWidth="1"/>
    <col min="14" max="14" width="6.375" bestFit="1" customWidth="1"/>
    <col min="15" max="16" width="14.375" bestFit="1" customWidth="1"/>
    <col min="17" max="17" width="15.125" bestFit="1" customWidth="1"/>
    <col min="25" max="25" width="11.75" bestFit="1" customWidth="1"/>
    <col min="26" max="26" width="14.25" bestFit="1" customWidth="1"/>
    <col min="27" max="27" width="11.75" bestFit="1" customWidth="1"/>
  </cols>
  <sheetData>
    <row r="2" spans="2:17">
      <c r="E2" s="107"/>
      <c r="F2" s="107"/>
      <c r="G2" s="107"/>
      <c r="H2" s="56"/>
      <c r="I2" s="56"/>
      <c r="J2" s="56"/>
      <c r="K2" s="56"/>
    </row>
    <row r="3" spans="2:17" ht="17.25" thickBot="1">
      <c r="E3" t="s">
        <v>248</v>
      </c>
      <c r="F3" t="s">
        <v>258</v>
      </c>
      <c r="G3" t="s">
        <v>257</v>
      </c>
      <c r="H3" s="38" t="s">
        <v>256</v>
      </c>
      <c r="I3" s="38"/>
      <c r="J3" s="38"/>
      <c r="M3" s="38"/>
    </row>
    <row r="4" spans="2:17">
      <c r="B4" s="45"/>
      <c r="C4" t="s">
        <v>246</v>
      </c>
      <c r="D4" t="s">
        <v>255</v>
      </c>
      <c r="I4" t="s">
        <v>254</v>
      </c>
      <c r="J4" t="s">
        <v>242</v>
      </c>
      <c r="M4" s="38"/>
      <c r="O4" t="s">
        <v>245</v>
      </c>
      <c r="P4" t="s">
        <v>244</v>
      </c>
      <c r="Q4" t="s">
        <v>243</v>
      </c>
    </row>
    <row r="5" spans="2:17">
      <c r="B5" s="44" t="s">
        <v>224</v>
      </c>
      <c r="C5">
        <v>1</v>
      </c>
      <c r="D5">
        <v>45</v>
      </c>
      <c r="E5">
        <v>250430.05900000001</v>
      </c>
      <c r="F5">
        <f t="shared" ref="F5:F15" si="0">E5*30</f>
        <v>7512901.7700000005</v>
      </c>
      <c r="G5">
        <f t="shared" ref="G5:G15" si="1">F5*10^-9</f>
        <v>7.512901770000001E-3</v>
      </c>
      <c r="H5">
        <f t="shared" ref="H5:H15" si="2">D5*30/(30+20)</f>
        <v>27</v>
      </c>
      <c r="I5">
        <f t="shared" ref="I5:I15" si="3">H5/G5</f>
        <v>3593.8177852683407</v>
      </c>
      <c r="J5" s="107">
        <f>AVERAGE(I5:I8)</f>
        <v>4371.2517171569225</v>
      </c>
      <c r="M5" s="38"/>
      <c r="N5" t="s">
        <v>242</v>
      </c>
      <c r="O5">
        <f>AVERAGE(J5:J15)</f>
        <v>4726.0831686226675</v>
      </c>
      <c r="P5">
        <f>AVERAGE(J17:J35)</f>
        <v>2471.590726970534</v>
      </c>
      <c r="Q5">
        <f>AVERAGE(J37:J51)</f>
        <v>3867.7415941668196</v>
      </c>
    </row>
    <row r="6" spans="2:17">
      <c r="B6" s="44"/>
      <c r="C6">
        <v>2</v>
      </c>
      <c r="D6">
        <v>61</v>
      </c>
      <c r="E6">
        <v>349782.70699999999</v>
      </c>
      <c r="F6">
        <f t="shared" si="0"/>
        <v>10493481.209999999</v>
      </c>
      <c r="G6">
        <f t="shared" si="1"/>
        <v>1.0493481209999999E-2</v>
      </c>
      <c r="H6">
        <f t="shared" si="2"/>
        <v>36.6</v>
      </c>
      <c r="I6">
        <f t="shared" si="3"/>
        <v>3487.8796909762614</v>
      </c>
      <c r="J6" s="107"/>
      <c r="M6" s="38"/>
      <c r="N6" t="s">
        <v>241</v>
      </c>
      <c r="O6">
        <f>STDEV(J5:J15)</f>
        <v>944.01669792811458</v>
      </c>
      <c r="P6">
        <f>STDEV(J17:J35)</f>
        <v>967.20292706256987</v>
      </c>
      <c r="Q6">
        <f>STDEV(J37:J51)</f>
        <v>791.95997447208856</v>
      </c>
    </row>
    <row r="7" spans="2:17">
      <c r="B7" s="44"/>
      <c r="C7">
        <v>3</v>
      </c>
      <c r="D7">
        <v>87</v>
      </c>
      <c r="E7">
        <v>321788.13900000002</v>
      </c>
      <c r="F7">
        <f t="shared" si="0"/>
        <v>9653644.1699999999</v>
      </c>
      <c r="G7">
        <f t="shared" si="1"/>
        <v>9.6536441700000013E-3</v>
      </c>
      <c r="H7">
        <f t="shared" si="2"/>
        <v>52.2</v>
      </c>
      <c r="I7">
        <f t="shared" si="3"/>
        <v>5407.2844493500734</v>
      </c>
      <c r="J7" s="107"/>
      <c r="N7" t="s">
        <v>240</v>
      </c>
      <c r="O7">
        <f>COUNT(J5:J15)</f>
        <v>4</v>
      </c>
      <c r="P7">
        <f>COUNT(J17:J35)</f>
        <v>6</v>
      </c>
      <c r="Q7">
        <f>COUNT(J37:J51)</f>
        <v>5</v>
      </c>
    </row>
    <row r="8" spans="2:17">
      <c r="B8" s="44"/>
      <c r="C8">
        <v>4</v>
      </c>
      <c r="D8">
        <v>66</v>
      </c>
      <c r="E8">
        <v>264210.05</v>
      </c>
      <c r="F8">
        <f t="shared" si="0"/>
        <v>7926301.5</v>
      </c>
      <c r="G8">
        <f t="shared" si="1"/>
        <v>7.9263014999999999E-3</v>
      </c>
      <c r="H8">
        <f t="shared" si="2"/>
        <v>39.6</v>
      </c>
      <c r="I8">
        <f t="shared" si="3"/>
        <v>4996.024943033015</v>
      </c>
      <c r="J8" s="107"/>
      <c r="N8" t="s">
        <v>239</v>
      </c>
      <c r="O8">
        <f>O6/SQRT(O7)</f>
        <v>472.00834896405729</v>
      </c>
      <c r="P8">
        <f>P6/SQRT(P7)</f>
        <v>394.85894150493857</v>
      </c>
      <c r="Q8">
        <f>Q6/SQRT(Q7)</f>
        <v>354.17526767571763</v>
      </c>
    </row>
    <row r="9" spans="2:17">
      <c r="B9" s="44" t="s">
        <v>223</v>
      </c>
      <c r="C9">
        <v>1</v>
      </c>
      <c r="D9">
        <v>84</v>
      </c>
      <c r="E9">
        <v>233087.37</v>
      </c>
      <c r="F9">
        <f t="shared" si="0"/>
        <v>6992621.0999999996</v>
      </c>
      <c r="G9">
        <f t="shared" si="1"/>
        <v>6.9926210999999997E-3</v>
      </c>
      <c r="H9">
        <f t="shared" si="2"/>
        <v>50.4</v>
      </c>
      <c r="I9">
        <f t="shared" si="3"/>
        <v>7207.597734703515</v>
      </c>
      <c r="J9" s="107">
        <f>AVERAGE(I9:I11)</f>
        <v>6087.6390442251677</v>
      </c>
    </row>
    <row r="10" spans="2:17">
      <c r="B10" s="44"/>
      <c r="C10">
        <v>2</v>
      </c>
      <c r="D10">
        <v>93</v>
      </c>
      <c r="E10">
        <v>271751.924</v>
      </c>
      <c r="F10">
        <f t="shared" si="0"/>
        <v>8152557.7199999997</v>
      </c>
      <c r="G10">
        <f t="shared" si="1"/>
        <v>8.1525577200000001E-3</v>
      </c>
      <c r="H10">
        <f t="shared" si="2"/>
        <v>55.8</v>
      </c>
      <c r="I10">
        <f t="shared" si="3"/>
        <v>6844.477759796835</v>
      </c>
      <c r="J10" s="107"/>
    </row>
    <row r="11" spans="2:17">
      <c r="B11" s="44"/>
      <c r="C11">
        <v>3</v>
      </c>
      <c r="D11">
        <v>56</v>
      </c>
      <c r="E11">
        <v>265980.08100000001</v>
      </c>
      <c r="F11">
        <f t="shared" si="0"/>
        <v>7979402.4299999997</v>
      </c>
      <c r="G11">
        <f t="shared" si="1"/>
        <v>7.9794024300000009E-3</v>
      </c>
      <c r="H11">
        <f t="shared" si="2"/>
        <v>33.6</v>
      </c>
      <c r="I11">
        <f t="shared" si="3"/>
        <v>4210.8416381751531</v>
      </c>
      <c r="J11" s="107"/>
    </row>
    <row r="12" spans="2:17">
      <c r="B12" s="44" t="s">
        <v>222</v>
      </c>
      <c r="C12">
        <v>1</v>
      </c>
      <c r="D12">
        <v>63</v>
      </c>
      <c r="E12">
        <v>286387.50599999999</v>
      </c>
      <c r="F12">
        <f t="shared" si="0"/>
        <v>8591625.1799999997</v>
      </c>
      <c r="G12">
        <f t="shared" si="1"/>
        <v>8.5916251799999996E-3</v>
      </c>
      <c r="H12">
        <f t="shared" si="2"/>
        <v>37.799999999999997</v>
      </c>
      <c r="I12">
        <f t="shared" si="3"/>
        <v>4399.6332717112318</v>
      </c>
      <c r="J12" s="107">
        <f>AVERAGE(I12:I13)</f>
        <v>4528.5115576914031</v>
      </c>
    </row>
    <row r="13" spans="2:17">
      <c r="B13" s="44"/>
      <c r="C13">
        <v>2</v>
      </c>
      <c r="D13">
        <v>75</v>
      </c>
      <c r="E13">
        <v>322068.80900000001</v>
      </c>
      <c r="F13">
        <f t="shared" si="0"/>
        <v>9662064.2699999996</v>
      </c>
      <c r="G13">
        <f t="shared" si="1"/>
        <v>9.6620642699999995E-3</v>
      </c>
      <c r="H13">
        <f t="shared" si="2"/>
        <v>45</v>
      </c>
      <c r="I13">
        <f t="shared" si="3"/>
        <v>4657.3898436715745</v>
      </c>
      <c r="J13" s="107"/>
    </row>
    <row r="14" spans="2:17">
      <c r="B14" s="44" t="s">
        <v>238</v>
      </c>
      <c r="C14">
        <v>1</v>
      </c>
      <c r="D14">
        <v>60</v>
      </c>
      <c r="E14">
        <v>303789.04499999998</v>
      </c>
      <c r="F14">
        <f t="shared" si="0"/>
        <v>9113671.3499999996</v>
      </c>
      <c r="G14">
        <f t="shared" si="1"/>
        <v>9.1136713499999997E-3</v>
      </c>
      <c r="H14">
        <f t="shared" si="2"/>
        <v>36</v>
      </c>
      <c r="I14">
        <f t="shared" si="3"/>
        <v>3950.1095241930138</v>
      </c>
      <c r="J14" s="107">
        <f>AVERAGE(I14:I15)</f>
        <v>3916.9303554171756</v>
      </c>
    </row>
    <row r="15" spans="2:17" ht="17.25" thickBot="1">
      <c r="B15" s="43"/>
      <c r="C15">
        <v>2</v>
      </c>
      <c r="D15">
        <v>75</v>
      </c>
      <c r="E15">
        <v>386224.53600000002</v>
      </c>
      <c r="F15">
        <f t="shared" si="0"/>
        <v>11586736.08</v>
      </c>
      <c r="G15">
        <f t="shared" si="1"/>
        <v>1.158673608E-2</v>
      </c>
      <c r="H15">
        <f t="shared" si="2"/>
        <v>45</v>
      </c>
      <c r="I15">
        <f t="shared" si="3"/>
        <v>3883.7511866413374</v>
      </c>
      <c r="J15" s="107"/>
    </row>
    <row r="16" spans="2:17" s="42" customFormat="1" ht="4.1500000000000004" customHeight="1" thickBot="1">
      <c r="B16" s="48"/>
    </row>
    <row r="17" spans="1:18">
      <c r="A17" s="107" t="s">
        <v>237</v>
      </c>
      <c r="B17" s="45" t="s">
        <v>235</v>
      </c>
      <c r="C17" s="37">
        <v>1</v>
      </c>
      <c r="D17">
        <v>51</v>
      </c>
      <c r="E17">
        <v>376342.23599999998</v>
      </c>
      <c r="F17">
        <f t="shared" ref="F17:F35" si="4">E17*30</f>
        <v>11290267.08</v>
      </c>
      <c r="G17">
        <f t="shared" ref="G17:G35" si="5">F17*10^-9</f>
        <v>1.1290267080000001E-2</v>
      </c>
      <c r="H17">
        <f t="shared" ref="H17:H35" si="6">D17*30/(30+20)</f>
        <v>30.6</v>
      </c>
      <c r="I17">
        <f t="shared" ref="I17:I35" si="7">H17/G17</f>
        <v>2710.2990374962856</v>
      </c>
      <c r="J17" s="107">
        <f>AVERAGE(I17:I20)</f>
        <v>2940.860075402577</v>
      </c>
    </row>
    <row r="18" spans="1:18">
      <c r="A18" s="107"/>
      <c r="B18" s="44"/>
      <c r="C18" s="37">
        <v>2</v>
      </c>
      <c r="D18">
        <v>42</v>
      </c>
      <c r="E18">
        <v>349683.11499999999</v>
      </c>
      <c r="F18">
        <f t="shared" si="4"/>
        <v>10490493.449999999</v>
      </c>
      <c r="G18">
        <f t="shared" si="5"/>
        <v>1.0490493449999999E-2</v>
      </c>
      <c r="H18">
        <f t="shared" si="6"/>
        <v>25.2</v>
      </c>
      <c r="I18">
        <f t="shared" si="7"/>
        <v>2402.1748948329978</v>
      </c>
      <c r="J18" s="107"/>
    </row>
    <row r="19" spans="1:18">
      <c r="A19" s="107"/>
      <c r="B19" s="44"/>
      <c r="C19" s="37">
        <v>3</v>
      </c>
      <c r="D19">
        <v>45</v>
      </c>
      <c r="E19">
        <v>217301.94699999999</v>
      </c>
      <c r="F19">
        <f t="shared" si="4"/>
        <v>6519058.4099999992</v>
      </c>
      <c r="G19">
        <f t="shared" si="5"/>
        <v>6.5190584099999995E-3</v>
      </c>
      <c r="H19">
        <f t="shared" si="6"/>
        <v>27</v>
      </c>
      <c r="I19">
        <f t="shared" si="7"/>
        <v>4141.7024211016387</v>
      </c>
      <c r="J19" s="107"/>
    </row>
    <row r="20" spans="1:18">
      <c r="A20" s="107"/>
      <c r="B20" s="44"/>
      <c r="C20" s="37">
        <v>4</v>
      </c>
      <c r="D20">
        <v>37</v>
      </c>
      <c r="E20">
        <v>294907.19799999997</v>
      </c>
      <c r="F20">
        <f t="shared" si="4"/>
        <v>8847215.9399999995</v>
      </c>
      <c r="G20">
        <f t="shared" si="5"/>
        <v>8.84721594E-3</v>
      </c>
      <c r="H20">
        <f t="shared" si="6"/>
        <v>22.2</v>
      </c>
      <c r="I20">
        <f t="shared" si="7"/>
        <v>2509.2639481793863</v>
      </c>
      <c r="J20" s="107"/>
    </row>
    <row r="21" spans="1:18">
      <c r="A21" s="107"/>
      <c r="B21" s="51" t="s">
        <v>220</v>
      </c>
      <c r="C21" s="37">
        <v>1</v>
      </c>
      <c r="D21">
        <v>37</v>
      </c>
      <c r="E21">
        <v>263268.44699999999</v>
      </c>
      <c r="F21">
        <f t="shared" si="4"/>
        <v>7898053.4099999992</v>
      </c>
      <c r="G21">
        <f t="shared" si="5"/>
        <v>7.8980534099999996E-3</v>
      </c>
      <c r="H21">
        <f t="shared" si="6"/>
        <v>22.2</v>
      </c>
      <c r="I21">
        <f t="shared" si="7"/>
        <v>2810.8191787981336</v>
      </c>
      <c r="J21" s="107">
        <f>AVERAGE(I21:I22)</f>
        <v>2481.7606703187903</v>
      </c>
    </row>
    <row r="22" spans="1:18">
      <c r="A22" s="107"/>
      <c r="B22" s="50"/>
      <c r="C22" s="37">
        <v>2</v>
      </c>
      <c r="D22">
        <v>23</v>
      </c>
      <c r="E22">
        <v>213684.92499999999</v>
      </c>
      <c r="F22">
        <f t="shared" si="4"/>
        <v>6410547.75</v>
      </c>
      <c r="G22">
        <f t="shared" si="5"/>
        <v>6.4105477500000004E-3</v>
      </c>
      <c r="H22">
        <f t="shared" si="6"/>
        <v>13.8</v>
      </c>
      <c r="I22">
        <f t="shared" si="7"/>
        <v>2152.7021618394465</v>
      </c>
      <c r="J22" s="107"/>
    </row>
    <row r="23" spans="1:18">
      <c r="A23" s="107"/>
      <c r="B23" s="44" t="s">
        <v>219</v>
      </c>
      <c r="C23" s="37">
        <v>1</v>
      </c>
      <c r="D23">
        <v>45</v>
      </c>
      <c r="E23">
        <v>462326.84499999997</v>
      </c>
      <c r="F23">
        <f t="shared" si="4"/>
        <v>13869805.35</v>
      </c>
      <c r="G23">
        <f t="shared" si="5"/>
        <v>1.386980535E-2</v>
      </c>
      <c r="H23">
        <f t="shared" si="6"/>
        <v>27</v>
      </c>
      <c r="I23">
        <f t="shared" si="7"/>
        <v>1946.6747599309315</v>
      </c>
      <c r="J23" s="107">
        <f>AVERAGE(I23:I25)</f>
        <v>3636.911984842347</v>
      </c>
    </row>
    <row r="24" spans="1:18">
      <c r="A24" s="107"/>
      <c r="B24" s="44"/>
      <c r="C24" s="55">
        <v>2</v>
      </c>
      <c r="D24" s="55">
        <v>65</v>
      </c>
      <c r="E24" s="55">
        <v>248085.106</v>
      </c>
      <c r="F24" s="55">
        <f t="shared" si="4"/>
        <v>7442553.1799999997</v>
      </c>
      <c r="G24" s="55">
        <f t="shared" si="5"/>
        <v>7.4425531800000003E-3</v>
      </c>
      <c r="H24" s="55">
        <f t="shared" si="6"/>
        <v>39</v>
      </c>
      <c r="I24" s="55">
        <f t="shared" si="7"/>
        <v>5240.1372293587019</v>
      </c>
      <c r="J24" s="107"/>
    </row>
    <row r="25" spans="1:18">
      <c r="A25" s="107"/>
      <c r="B25" s="44"/>
      <c r="C25" s="37">
        <v>3</v>
      </c>
      <c r="D25">
        <v>47</v>
      </c>
      <c r="E25">
        <v>252421.91</v>
      </c>
      <c r="F25">
        <f t="shared" si="4"/>
        <v>7572657.2999999998</v>
      </c>
      <c r="G25">
        <f t="shared" si="5"/>
        <v>7.5726573000000005E-3</v>
      </c>
      <c r="H25">
        <f t="shared" si="6"/>
        <v>28.2</v>
      </c>
      <c r="I25">
        <f t="shared" si="7"/>
        <v>3723.9239652374072</v>
      </c>
      <c r="J25" s="107"/>
      <c r="M25" s="38" t="s">
        <v>253</v>
      </c>
      <c r="N25" s="38"/>
      <c r="O25" s="38"/>
      <c r="P25" s="38"/>
      <c r="Q25" s="38"/>
      <c r="R25" s="38"/>
    </row>
    <row r="26" spans="1:18" ht="15.75" customHeight="1">
      <c r="A26" s="107"/>
      <c r="B26" s="44" t="s">
        <v>218</v>
      </c>
      <c r="C26" s="37">
        <v>1</v>
      </c>
      <c r="D26">
        <v>52</v>
      </c>
      <c r="E26">
        <v>319773.65299999999</v>
      </c>
      <c r="F26">
        <f t="shared" si="4"/>
        <v>9593209.5899999999</v>
      </c>
      <c r="G26">
        <f t="shared" si="5"/>
        <v>9.5932095900000004E-3</v>
      </c>
      <c r="H26">
        <f t="shared" si="6"/>
        <v>31.2</v>
      </c>
      <c r="I26">
        <f t="shared" si="7"/>
        <v>3252.3004639159558</v>
      </c>
      <c r="J26" s="107">
        <f>AVERAGE(I26:I27)</f>
        <v>2832.5947960827161</v>
      </c>
      <c r="M26" s="38" t="s">
        <v>252</v>
      </c>
      <c r="N26" s="38"/>
      <c r="O26" s="38"/>
      <c r="P26" s="38"/>
      <c r="Q26" s="38"/>
      <c r="R26" s="38"/>
    </row>
    <row r="27" spans="1:18" ht="15.75" customHeight="1">
      <c r="A27" s="107"/>
      <c r="B27" s="44"/>
      <c r="C27" s="37">
        <v>2</v>
      </c>
      <c r="D27">
        <v>27</v>
      </c>
      <c r="E27">
        <v>223798.09899999999</v>
      </c>
      <c r="F27">
        <f t="shared" si="4"/>
        <v>6713942.9699999997</v>
      </c>
      <c r="G27">
        <f t="shared" si="5"/>
        <v>6.7139429700000001E-3</v>
      </c>
      <c r="H27">
        <f t="shared" si="6"/>
        <v>16.2</v>
      </c>
      <c r="I27">
        <f t="shared" si="7"/>
        <v>2412.889128249476</v>
      </c>
      <c r="J27" s="107"/>
      <c r="M27" s="38" t="s">
        <v>251</v>
      </c>
      <c r="N27" s="38"/>
      <c r="O27" s="38"/>
      <c r="P27" s="38"/>
      <c r="Q27" s="38"/>
      <c r="R27" s="38"/>
    </row>
    <row r="28" spans="1:18">
      <c r="A28" s="107" t="s">
        <v>236</v>
      </c>
      <c r="B28" s="51" t="s">
        <v>235</v>
      </c>
      <c r="C28" s="38">
        <v>1</v>
      </c>
      <c r="D28" s="38">
        <v>73</v>
      </c>
      <c r="E28">
        <v>678524.21900000004</v>
      </c>
      <c r="F28">
        <f t="shared" si="4"/>
        <v>20355726.57</v>
      </c>
      <c r="G28">
        <f t="shared" si="5"/>
        <v>2.0355726570000003E-2</v>
      </c>
      <c r="H28">
        <f t="shared" si="6"/>
        <v>43.8</v>
      </c>
      <c r="I28">
        <f t="shared" si="7"/>
        <v>2151.7286474338798</v>
      </c>
      <c r="J28" s="107">
        <f>AVERAGE(I28:I33)</f>
        <v>2160.5346011632928</v>
      </c>
      <c r="M28" s="38" t="s">
        <v>250</v>
      </c>
      <c r="N28" s="38"/>
      <c r="O28" s="38"/>
      <c r="P28" s="38"/>
      <c r="Q28" s="38"/>
      <c r="R28" s="38"/>
    </row>
    <row r="29" spans="1:18">
      <c r="A29" s="107"/>
      <c r="B29" s="51"/>
      <c r="C29" s="38">
        <v>2</v>
      </c>
      <c r="D29" s="38">
        <v>73</v>
      </c>
      <c r="E29">
        <v>730803.53099999996</v>
      </c>
      <c r="F29">
        <f t="shared" si="4"/>
        <v>21924105.93</v>
      </c>
      <c r="G29">
        <f t="shared" si="5"/>
        <v>2.192410593E-2</v>
      </c>
      <c r="H29">
        <f t="shared" si="6"/>
        <v>43.8</v>
      </c>
      <c r="I29">
        <f t="shared" si="7"/>
        <v>1997.8009657427338</v>
      </c>
      <c r="J29" s="107"/>
    </row>
    <row r="30" spans="1:18">
      <c r="A30" s="107"/>
      <c r="B30" s="51"/>
      <c r="C30" s="37">
        <v>3</v>
      </c>
      <c r="D30">
        <v>25</v>
      </c>
      <c r="E30">
        <v>730803.81</v>
      </c>
      <c r="F30">
        <f t="shared" si="4"/>
        <v>21924114.300000001</v>
      </c>
      <c r="G30">
        <f t="shared" si="5"/>
        <v>2.1924114300000002E-2</v>
      </c>
      <c r="H30">
        <f t="shared" si="6"/>
        <v>15</v>
      </c>
      <c r="I30">
        <f t="shared" si="7"/>
        <v>684.17815172583732</v>
      </c>
      <c r="J30" s="107"/>
    </row>
    <row r="31" spans="1:18">
      <c r="A31" s="107"/>
      <c r="B31" s="51"/>
      <c r="C31" s="37">
        <v>4</v>
      </c>
      <c r="D31">
        <v>53</v>
      </c>
      <c r="E31">
        <v>327686.73599999998</v>
      </c>
      <c r="F31">
        <f t="shared" si="4"/>
        <v>9830602.0800000001</v>
      </c>
      <c r="G31">
        <f t="shared" si="5"/>
        <v>9.8306020800000005E-3</v>
      </c>
      <c r="H31">
        <f t="shared" si="6"/>
        <v>31.8</v>
      </c>
      <c r="I31">
        <f t="shared" si="7"/>
        <v>3234.7967846950019</v>
      </c>
      <c r="J31" s="107"/>
    </row>
    <row r="32" spans="1:18">
      <c r="A32" s="107"/>
      <c r="B32" s="51"/>
      <c r="C32" s="37">
        <v>5</v>
      </c>
      <c r="D32">
        <v>64</v>
      </c>
      <c r="E32">
        <v>304626.52799999999</v>
      </c>
      <c r="F32">
        <f t="shared" si="4"/>
        <v>9138795.8399999999</v>
      </c>
      <c r="G32">
        <f t="shared" si="5"/>
        <v>9.13879584E-3</v>
      </c>
      <c r="H32">
        <f t="shared" si="6"/>
        <v>38.4</v>
      </c>
      <c r="I32">
        <f t="shared" si="7"/>
        <v>4201.8664901042366</v>
      </c>
      <c r="J32" s="107"/>
    </row>
    <row r="33" spans="1:10">
      <c r="A33" s="107"/>
      <c r="B33" s="51"/>
      <c r="C33" s="37">
        <v>6</v>
      </c>
      <c r="D33">
        <v>19</v>
      </c>
      <c r="E33">
        <v>548469.89599999995</v>
      </c>
      <c r="F33">
        <f t="shared" si="4"/>
        <v>16454096.879999999</v>
      </c>
      <c r="G33">
        <f t="shared" si="5"/>
        <v>1.6454096880000001E-2</v>
      </c>
      <c r="H33">
        <f t="shared" si="6"/>
        <v>11.4</v>
      </c>
      <c r="I33">
        <f t="shared" si="7"/>
        <v>692.83656727806988</v>
      </c>
      <c r="J33" s="107"/>
    </row>
    <row r="34" spans="1:10">
      <c r="A34" s="107"/>
      <c r="B34" s="51" t="s">
        <v>220</v>
      </c>
      <c r="C34" s="37">
        <v>1</v>
      </c>
      <c r="D34">
        <v>20</v>
      </c>
      <c r="E34">
        <v>557009.9595</v>
      </c>
      <c r="F34">
        <f t="shared" si="4"/>
        <v>16710298.785</v>
      </c>
      <c r="G34">
        <f t="shared" si="5"/>
        <v>1.6710298785000001E-2</v>
      </c>
      <c r="H34">
        <f t="shared" si="6"/>
        <v>12</v>
      </c>
      <c r="I34">
        <f t="shared" si="7"/>
        <v>718.12001415389409</v>
      </c>
      <c r="J34" s="107">
        <f>AVERAGE(I34:I35)</f>
        <v>776.88223401348068</v>
      </c>
    </row>
    <row r="35" spans="1:10" ht="17.25" thickBot="1">
      <c r="A35" s="107"/>
      <c r="B35" s="49"/>
      <c r="C35" s="37">
        <v>2</v>
      </c>
      <c r="D35">
        <v>24</v>
      </c>
      <c r="E35">
        <v>574406.97149999999</v>
      </c>
      <c r="F35">
        <f t="shared" si="4"/>
        <v>17232209.145</v>
      </c>
      <c r="G35">
        <f t="shared" si="5"/>
        <v>1.7232209145E-2</v>
      </c>
      <c r="H35">
        <f t="shared" si="6"/>
        <v>14.4</v>
      </c>
      <c r="I35">
        <f t="shared" si="7"/>
        <v>835.64445387306728</v>
      </c>
      <c r="J35" s="107"/>
    </row>
    <row r="36" spans="1:10" s="42" customFormat="1" ht="4.5" customHeight="1" thickBot="1">
      <c r="B36" s="48"/>
      <c r="C36" s="47"/>
    </row>
    <row r="37" spans="1:10">
      <c r="B37" s="45" t="s">
        <v>217</v>
      </c>
      <c r="C37" s="37">
        <v>1</v>
      </c>
      <c r="D37">
        <v>72</v>
      </c>
      <c r="E37">
        <v>331833.40899999999</v>
      </c>
      <c r="F37">
        <f t="shared" ref="F37:F51" si="8">E37*30</f>
        <v>9955002.2699999996</v>
      </c>
      <c r="G37">
        <f t="shared" ref="G37:G51" si="9">F37*10^-9</f>
        <v>9.9550022700000008E-3</v>
      </c>
      <c r="H37">
        <f t="shared" ref="H37:H51" si="10">D37*30/(30+20)</f>
        <v>43.2</v>
      </c>
      <c r="I37">
        <f t="shared" ref="I37:I51" si="11">H37/G37</f>
        <v>4339.5268859140097</v>
      </c>
      <c r="J37" s="107">
        <f>AVERAGE(I37:I39)</f>
        <v>3231.1481337374621</v>
      </c>
    </row>
    <row r="38" spans="1:10">
      <c r="B38" s="44"/>
      <c r="C38" s="37">
        <v>2</v>
      </c>
      <c r="D38">
        <v>34</v>
      </c>
      <c r="E38">
        <v>264305.11499999999</v>
      </c>
      <c r="F38">
        <f t="shared" si="8"/>
        <v>7929153.4499999993</v>
      </c>
      <c r="G38">
        <f t="shared" si="9"/>
        <v>7.9291534500000004E-3</v>
      </c>
      <c r="H38">
        <f t="shared" si="10"/>
        <v>20.399999999999999</v>
      </c>
      <c r="I38">
        <f t="shared" si="11"/>
        <v>2572.7841097589048</v>
      </c>
      <c r="J38" s="107"/>
    </row>
    <row r="39" spans="1:10">
      <c r="B39" s="44"/>
      <c r="C39" s="37">
        <v>3</v>
      </c>
      <c r="D39">
        <v>41</v>
      </c>
      <c r="E39">
        <v>294843.821</v>
      </c>
      <c r="F39">
        <f t="shared" si="8"/>
        <v>8845314.629999999</v>
      </c>
      <c r="G39">
        <f t="shared" si="9"/>
        <v>8.84531463E-3</v>
      </c>
      <c r="H39">
        <f t="shared" si="10"/>
        <v>24.6</v>
      </c>
      <c r="I39">
        <f t="shared" si="11"/>
        <v>2781.1334055394705</v>
      </c>
      <c r="J39" s="107"/>
    </row>
    <row r="40" spans="1:10">
      <c r="B40" s="44" t="s">
        <v>216</v>
      </c>
      <c r="C40" s="37">
        <v>1</v>
      </c>
      <c r="D40">
        <v>72</v>
      </c>
      <c r="E40">
        <v>264893.61700000003</v>
      </c>
      <c r="F40">
        <f t="shared" si="8"/>
        <v>7946808.5100000007</v>
      </c>
      <c r="G40">
        <f t="shared" si="9"/>
        <v>7.9468085100000019E-3</v>
      </c>
      <c r="H40">
        <f t="shared" si="10"/>
        <v>43.2</v>
      </c>
      <c r="I40">
        <f t="shared" si="11"/>
        <v>5436.1445787498906</v>
      </c>
      <c r="J40" s="107">
        <f>AVERAGE(I40:I42)</f>
        <v>4375.275295206904</v>
      </c>
    </row>
    <row r="41" spans="1:10">
      <c r="B41" s="44"/>
      <c r="C41" s="37">
        <v>2</v>
      </c>
      <c r="D41">
        <v>87</v>
      </c>
      <c r="E41">
        <v>315500.22600000002</v>
      </c>
      <c r="F41">
        <f t="shared" si="8"/>
        <v>9465006.7800000012</v>
      </c>
      <c r="G41">
        <f t="shared" si="9"/>
        <v>9.4650067800000019E-3</v>
      </c>
      <c r="H41">
        <f t="shared" si="10"/>
        <v>52.2</v>
      </c>
      <c r="I41">
        <f t="shared" si="11"/>
        <v>5515.0515169520031</v>
      </c>
      <c r="J41" s="107"/>
    </row>
    <row r="42" spans="1:10">
      <c r="B42" s="44"/>
      <c r="C42" s="37">
        <v>3</v>
      </c>
      <c r="D42">
        <v>59</v>
      </c>
      <c r="E42">
        <v>542621.09600000002</v>
      </c>
      <c r="F42">
        <f t="shared" si="8"/>
        <v>16278632.880000001</v>
      </c>
      <c r="G42">
        <f t="shared" si="9"/>
        <v>1.6278632880000001E-2</v>
      </c>
      <c r="H42">
        <f t="shared" si="10"/>
        <v>35.4</v>
      </c>
      <c r="I42">
        <f t="shared" si="11"/>
        <v>2174.6297899188198</v>
      </c>
      <c r="J42" s="107"/>
    </row>
    <row r="43" spans="1:10">
      <c r="B43" s="44" t="s">
        <v>234</v>
      </c>
      <c r="C43">
        <v>1</v>
      </c>
      <c r="D43">
        <v>57</v>
      </c>
      <c r="E43">
        <v>281362.60800000001</v>
      </c>
      <c r="F43">
        <f t="shared" si="8"/>
        <v>8440878.2400000002</v>
      </c>
      <c r="G43">
        <f t="shared" si="9"/>
        <v>8.4408782400000014E-3</v>
      </c>
      <c r="H43">
        <f t="shared" si="10"/>
        <v>34.200000000000003</v>
      </c>
      <c r="I43">
        <f t="shared" si="11"/>
        <v>4051.7110930390577</v>
      </c>
      <c r="J43" s="107">
        <f>AVERAGE(I43:I45)</f>
        <v>5011.1327352185608</v>
      </c>
    </row>
    <row r="44" spans="1:10">
      <c r="B44" s="40"/>
      <c r="C44">
        <v>2</v>
      </c>
      <c r="D44">
        <v>105</v>
      </c>
      <c r="E44">
        <v>385993.66200000001</v>
      </c>
      <c r="F44">
        <f t="shared" si="8"/>
        <v>11579809.859999999</v>
      </c>
      <c r="G44">
        <f t="shared" si="9"/>
        <v>1.157980986E-2</v>
      </c>
      <c r="H44">
        <f t="shared" si="10"/>
        <v>63</v>
      </c>
      <c r="I44">
        <f t="shared" si="11"/>
        <v>5440.5038391537109</v>
      </c>
      <c r="J44" s="107"/>
    </row>
    <row r="45" spans="1:10">
      <c r="B45" s="40"/>
      <c r="C45">
        <v>3</v>
      </c>
      <c r="D45">
        <v>76</v>
      </c>
      <c r="E45">
        <v>274309.64199999999</v>
      </c>
      <c r="F45">
        <f t="shared" si="8"/>
        <v>8229289.2599999998</v>
      </c>
      <c r="G45">
        <f t="shared" si="9"/>
        <v>8.2292892599999997E-3</v>
      </c>
      <c r="H45">
        <f t="shared" si="10"/>
        <v>45.6</v>
      </c>
      <c r="I45">
        <f t="shared" si="11"/>
        <v>5541.1832734629143</v>
      </c>
      <c r="J45" s="107"/>
    </row>
    <row r="46" spans="1:10">
      <c r="B46" s="44" t="s">
        <v>233</v>
      </c>
      <c r="C46" s="37">
        <v>1</v>
      </c>
      <c r="D46">
        <v>45</v>
      </c>
      <c r="E46">
        <v>279275.69</v>
      </c>
      <c r="F46">
        <f t="shared" si="8"/>
        <v>8378270.7000000002</v>
      </c>
      <c r="G46">
        <f t="shared" si="9"/>
        <v>8.3782707000000008E-3</v>
      </c>
      <c r="H46">
        <f t="shared" si="10"/>
        <v>27</v>
      </c>
      <c r="I46">
        <f t="shared" si="11"/>
        <v>3222.6220620921208</v>
      </c>
      <c r="J46" s="107">
        <f>AVERAGE(I46:I48)</f>
        <v>3250.6137831254559</v>
      </c>
    </row>
    <row r="47" spans="1:10" ht="15.75" customHeight="1">
      <c r="B47" s="44"/>
      <c r="C47" s="37">
        <v>2</v>
      </c>
      <c r="D47">
        <v>33</v>
      </c>
      <c r="E47">
        <v>177840.652</v>
      </c>
      <c r="F47">
        <f t="shared" si="8"/>
        <v>5335219.5600000005</v>
      </c>
      <c r="G47">
        <f t="shared" si="9"/>
        <v>5.3352195600000008E-3</v>
      </c>
      <c r="H47">
        <f t="shared" si="10"/>
        <v>19.8</v>
      </c>
      <c r="I47">
        <f t="shared" si="11"/>
        <v>3711.1874736041786</v>
      </c>
      <c r="J47" s="107"/>
    </row>
    <row r="48" spans="1:10">
      <c r="B48" s="44"/>
      <c r="C48" s="37">
        <v>3</v>
      </c>
      <c r="D48">
        <v>46</v>
      </c>
      <c r="E48">
        <v>326468.99</v>
      </c>
      <c r="F48">
        <f t="shared" si="8"/>
        <v>9794069.6999999993</v>
      </c>
      <c r="G48">
        <f t="shared" si="9"/>
        <v>9.7940696999999997E-3</v>
      </c>
      <c r="H48">
        <f t="shared" si="10"/>
        <v>27.6</v>
      </c>
      <c r="I48">
        <f t="shared" si="11"/>
        <v>2818.0318136800684</v>
      </c>
      <c r="J48" s="107"/>
    </row>
    <row r="49" spans="2:10">
      <c r="B49" s="44" t="s">
        <v>232</v>
      </c>
      <c r="C49" s="37">
        <v>1</v>
      </c>
      <c r="D49">
        <v>60</v>
      </c>
      <c r="E49">
        <v>411335.446</v>
      </c>
      <c r="F49">
        <f t="shared" si="8"/>
        <v>12340063.379999999</v>
      </c>
      <c r="G49">
        <f t="shared" si="9"/>
        <v>1.234006338E-2</v>
      </c>
      <c r="H49">
        <f t="shared" si="10"/>
        <v>36</v>
      </c>
      <c r="I49">
        <f t="shared" si="11"/>
        <v>2917.326993502038</v>
      </c>
      <c r="J49" s="107">
        <f>AVERAGE(I49:I51)</f>
        <v>3470.5380235457142</v>
      </c>
    </row>
    <row r="50" spans="2:10">
      <c r="B50" s="44"/>
      <c r="C50" s="37">
        <v>2</v>
      </c>
      <c r="D50">
        <v>58</v>
      </c>
      <c r="E50">
        <v>391321.86499999999</v>
      </c>
      <c r="F50">
        <f t="shared" si="8"/>
        <v>11739655.949999999</v>
      </c>
      <c r="G50">
        <f t="shared" si="9"/>
        <v>1.173965595E-2</v>
      </c>
      <c r="H50">
        <f t="shared" si="10"/>
        <v>34.799999999999997</v>
      </c>
      <c r="I50">
        <f t="shared" si="11"/>
        <v>2964.3117437355559</v>
      </c>
      <c r="J50" s="107"/>
    </row>
    <row r="51" spans="2:10" ht="17.25" thickBot="1">
      <c r="B51" s="43"/>
      <c r="C51" s="37">
        <v>3</v>
      </c>
      <c r="D51">
        <v>64</v>
      </c>
      <c r="E51">
        <v>282562.245</v>
      </c>
      <c r="F51">
        <f t="shared" si="8"/>
        <v>8476867.3499999996</v>
      </c>
      <c r="G51">
        <f t="shared" si="9"/>
        <v>8.4768673500000002E-3</v>
      </c>
      <c r="H51">
        <f t="shared" si="10"/>
        <v>38.4</v>
      </c>
      <c r="I51">
        <f t="shared" si="11"/>
        <v>4529.9753333995486</v>
      </c>
      <c r="J51" s="107"/>
    </row>
  </sheetData>
  <mergeCells count="18">
    <mergeCell ref="J49:J51"/>
    <mergeCell ref="J34:J35"/>
    <mergeCell ref="J37:J39"/>
    <mergeCell ref="J40:J42"/>
    <mergeCell ref="J43:J45"/>
    <mergeCell ref="J46:J48"/>
    <mergeCell ref="A28:A35"/>
    <mergeCell ref="E2:G2"/>
    <mergeCell ref="J5:J8"/>
    <mergeCell ref="J9:J11"/>
    <mergeCell ref="J12:J13"/>
    <mergeCell ref="J14:J15"/>
    <mergeCell ref="A17:A27"/>
    <mergeCell ref="J17:J20"/>
    <mergeCell ref="J21:J22"/>
    <mergeCell ref="J23:J25"/>
    <mergeCell ref="J26:J27"/>
    <mergeCell ref="J28:J33"/>
  </mergeCells>
  <phoneticPr fontId="4" type="noConversion"/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2245-FB79-48A5-AA1E-B6A01A9E5A5F}">
  <dimension ref="A2:N84"/>
  <sheetViews>
    <sheetView zoomScale="70" zoomScaleNormal="70" workbookViewId="0">
      <selection activeCell="U29" sqref="U29"/>
    </sheetView>
  </sheetViews>
  <sheetFormatPr defaultRowHeight="16.5"/>
  <cols>
    <col min="1" max="1" width="15.375" customWidth="1"/>
    <col min="2" max="2" width="14.25" bestFit="1" customWidth="1"/>
    <col min="3" max="3" width="16.375" bestFit="1" customWidth="1"/>
    <col min="4" max="5" width="16.75" customWidth="1"/>
    <col min="6" max="6" width="11.625" bestFit="1" customWidth="1"/>
    <col min="11" max="11" width="10.875" bestFit="1" customWidth="1"/>
  </cols>
  <sheetData>
    <row r="2" spans="1:14">
      <c r="F2" s="107"/>
      <c r="G2" s="107"/>
      <c r="H2" s="107"/>
      <c r="I2" s="107"/>
      <c r="J2" s="107"/>
      <c r="K2" s="107"/>
    </row>
    <row r="3" spans="1:14">
      <c r="J3" s="63"/>
    </row>
    <row r="4" spans="1:14" ht="17.25" thickBot="1">
      <c r="B4" t="s">
        <v>246</v>
      </c>
      <c r="C4">
        <v>1</v>
      </c>
      <c r="D4">
        <v>2</v>
      </c>
      <c r="E4">
        <v>3</v>
      </c>
      <c r="F4">
        <v>4</v>
      </c>
      <c r="G4">
        <v>5</v>
      </c>
      <c r="H4" t="s">
        <v>242</v>
      </c>
      <c r="L4" t="s">
        <v>245</v>
      </c>
      <c r="M4" t="s">
        <v>244</v>
      </c>
      <c r="N4" t="s">
        <v>243</v>
      </c>
    </row>
    <row r="5" spans="1:14">
      <c r="A5" s="60" t="s">
        <v>224</v>
      </c>
      <c r="B5">
        <v>1</v>
      </c>
      <c r="C5">
        <v>703845.196</v>
      </c>
      <c r="D5">
        <v>668056.45700000005</v>
      </c>
      <c r="E5">
        <v>942436.78799999994</v>
      </c>
      <c r="F5">
        <v>668056.45700000005</v>
      </c>
      <c r="G5">
        <v>644197.29799999995</v>
      </c>
      <c r="H5">
        <f t="shared" ref="H5:H16" si="0">AVERAGE(C5:G5)</f>
        <v>725318.43919999991</v>
      </c>
      <c r="I5">
        <f>AVERAGE(H5:H8)</f>
        <v>715774.77560000005</v>
      </c>
      <c r="K5" t="s">
        <v>242</v>
      </c>
      <c r="L5">
        <f>AVERAGE(I5,I9,I12,I15,I52,I57,I60)</f>
        <v>1049414.4417228573</v>
      </c>
      <c r="M5">
        <f>AVERAGE(I18,I22,I25,I28,I62,I64,I67,I70)</f>
        <v>795504.13245000003</v>
      </c>
      <c r="N5">
        <f>AVERAGE(I45,I31,I34,I42,I38,I81,I74,I77,I80)</f>
        <v>937747.47075555555</v>
      </c>
    </row>
    <row r="6" spans="1:14">
      <c r="A6" s="58"/>
      <c r="B6">
        <v>2</v>
      </c>
      <c r="C6">
        <v>978225.527</v>
      </c>
      <c r="D6">
        <v>787352.25300000003</v>
      </c>
      <c r="E6">
        <v>858929.73100000003</v>
      </c>
      <c r="F6">
        <v>835070.571</v>
      </c>
      <c r="G6">
        <v>882788.89</v>
      </c>
      <c r="H6">
        <f t="shared" si="0"/>
        <v>868473.39439999999</v>
      </c>
      <c r="K6" t="s">
        <v>241</v>
      </c>
      <c r="L6">
        <f>STDEV(I5,I9,I12,I15,I52,I57,I60)</f>
        <v>452259.25220507098</v>
      </c>
      <c r="M6">
        <f>STDEV(I18,I22,I25,I28,I62,I64,I67,I70)</f>
        <v>199342.60465113164</v>
      </c>
      <c r="N6">
        <f>STDEV(I45,I31,I34,I42,I38,I81,I74,I77,I80)</f>
        <v>265431.87950546941</v>
      </c>
    </row>
    <row r="7" spans="1:14">
      <c r="A7" s="58"/>
      <c r="B7">
        <v>3</v>
      </c>
      <c r="C7">
        <v>548760.66099999996</v>
      </c>
      <c r="D7">
        <v>775422.674</v>
      </c>
      <c r="E7">
        <v>512971.92200000002</v>
      </c>
      <c r="F7">
        <v>536831.08200000005</v>
      </c>
      <c r="G7">
        <v>477183.18400000001</v>
      </c>
      <c r="H7">
        <f t="shared" si="0"/>
        <v>570233.90460000001</v>
      </c>
      <c r="K7" t="s">
        <v>240</v>
      </c>
      <c r="L7">
        <f>COUNT(I5,I9,I12,I15,I52,I57,I60)</f>
        <v>7</v>
      </c>
      <c r="M7">
        <f>COUNT(I18,I22,I25,I28,I62,I64,I67,I70)</f>
        <v>8</v>
      </c>
      <c r="N7">
        <f>COUNT(I45,I31,I34,I42,I38,I81,I74,I77,I80)</f>
        <v>9</v>
      </c>
    </row>
    <row r="8" spans="1:14">
      <c r="A8" s="58"/>
      <c r="B8">
        <v>4</v>
      </c>
      <c r="C8">
        <v>763493.09400000004</v>
      </c>
      <c r="D8">
        <v>668056.45700000005</v>
      </c>
      <c r="E8">
        <v>703845.196</v>
      </c>
      <c r="F8">
        <v>620338.13899999997</v>
      </c>
      <c r="G8">
        <v>739633.93500000006</v>
      </c>
      <c r="H8">
        <f t="shared" si="0"/>
        <v>699073.36419999995</v>
      </c>
      <c r="K8" t="s">
        <v>239</v>
      </c>
      <c r="L8">
        <f>L6/SQRT(L7)</f>
        <v>170937.92992323684</v>
      </c>
      <c r="M8">
        <f>M6/SQRT(M7)</f>
        <v>70478.25376410209</v>
      </c>
      <c r="N8">
        <f>N6/SQRT(N7)</f>
        <v>88477.293168489807</v>
      </c>
    </row>
    <row r="9" spans="1:14">
      <c r="A9" s="58" t="s">
        <v>223</v>
      </c>
      <c r="B9">
        <v>1</v>
      </c>
      <c r="C9">
        <v>703845.196</v>
      </c>
      <c r="D9">
        <v>679986.03700000001</v>
      </c>
      <c r="E9">
        <v>691915.61600000004</v>
      </c>
      <c r="F9">
        <v>1061732.584</v>
      </c>
      <c r="G9">
        <v>1085591.743</v>
      </c>
      <c r="H9">
        <f t="shared" si="0"/>
        <v>844614.2352</v>
      </c>
      <c r="I9">
        <f>AVERAGE(H9:H11)</f>
        <v>703049.89066666656</v>
      </c>
    </row>
    <row r="10" spans="1:14">
      <c r="A10" s="58"/>
      <c r="B10" s="37">
        <v>2</v>
      </c>
      <c r="C10">
        <v>668056.45700000005</v>
      </c>
      <c r="D10">
        <v>775422.674</v>
      </c>
      <c r="E10">
        <v>894718.46900000004</v>
      </c>
      <c r="F10">
        <v>644197.29799999995</v>
      </c>
      <c r="G10">
        <v>679986.03700000001</v>
      </c>
      <c r="H10">
        <f t="shared" si="0"/>
        <v>732476.18700000003</v>
      </c>
    </row>
    <row r="11" spans="1:14">
      <c r="A11" s="58"/>
      <c r="B11" s="37">
        <v>3</v>
      </c>
      <c r="C11">
        <v>656126.87800000003</v>
      </c>
      <c r="D11">
        <v>489112.76299999998</v>
      </c>
      <c r="E11">
        <v>524901.50199999998</v>
      </c>
      <c r="F11">
        <v>477183.18400000001</v>
      </c>
      <c r="G11">
        <v>512971.92200000002</v>
      </c>
      <c r="H11">
        <f t="shared" si="0"/>
        <v>532059.24979999999</v>
      </c>
    </row>
    <row r="12" spans="1:14">
      <c r="A12" s="58" t="s">
        <v>222</v>
      </c>
      <c r="B12" s="37">
        <v>1</v>
      </c>
      <c r="C12">
        <v>966295.94700000004</v>
      </c>
      <c r="D12">
        <v>882788.89</v>
      </c>
      <c r="E12">
        <v>763493.09400000004</v>
      </c>
      <c r="F12">
        <v>656126.87800000003</v>
      </c>
      <c r="G12">
        <v>906648.049</v>
      </c>
      <c r="H12">
        <f t="shared" si="0"/>
        <v>835070.57160000002</v>
      </c>
      <c r="I12">
        <f>AVERAGE(H12:H14)</f>
        <v>753949.43033333321</v>
      </c>
    </row>
    <row r="13" spans="1:14">
      <c r="A13" s="58"/>
      <c r="B13" s="37">
        <v>2</v>
      </c>
      <c r="C13">
        <v>608408.55900000001</v>
      </c>
      <c r="D13">
        <v>620338.13899999997</v>
      </c>
      <c r="E13">
        <v>620338.13899999997</v>
      </c>
      <c r="F13">
        <v>596478.98</v>
      </c>
      <c r="G13">
        <v>548760.66099999996</v>
      </c>
      <c r="H13">
        <f t="shared" si="0"/>
        <v>598864.89559999993</v>
      </c>
    </row>
    <row r="14" spans="1:14">
      <c r="A14" s="58"/>
      <c r="B14" s="37">
        <v>3</v>
      </c>
      <c r="C14">
        <v>1145239.6410000001</v>
      </c>
      <c r="D14">
        <v>847000.15099999995</v>
      </c>
      <c r="E14">
        <v>656126.87800000003</v>
      </c>
      <c r="F14">
        <v>787352.25300000003</v>
      </c>
      <c r="G14">
        <v>703845.196</v>
      </c>
      <c r="H14">
        <f t="shared" si="0"/>
        <v>827912.82380000001</v>
      </c>
    </row>
    <row r="15" spans="1:14">
      <c r="A15" s="58" t="s">
        <v>238</v>
      </c>
      <c r="B15" s="37">
        <v>1</v>
      </c>
      <c r="C15">
        <v>691915.61600000004</v>
      </c>
      <c r="D15">
        <v>644197.29799999995</v>
      </c>
      <c r="E15">
        <v>763493.09400000004</v>
      </c>
      <c r="F15">
        <v>524901.50199999998</v>
      </c>
      <c r="G15">
        <v>847000.15099999995</v>
      </c>
      <c r="H15">
        <f t="shared" si="0"/>
        <v>694301.53220000002</v>
      </c>
      <c r="I15">
        <f>AVERAGE(H15:H16)</f>
        <v>675214.20490000001</v>
      </c>
    </row>
    <row r="16" spans="1:14" ht="17.25" thickBot="1">
      <c r="A16" s="57"/>
      <c r="B16" s="37">
        <v>2</v>
      </c>
      <c r="C16">
        <v>584549.4</v>
      </c>
      <c r="D16">
        <v>632267.71799999999</v>
      </c>
      <c r="E16">
        <v>739633.93500000006</v>
      </c>
      <c r="F16">
        <v>703845.196</v>
      </c>
      <c r="G16">
        <v>620338.13899999997</v>
      </c>
      <c r="H16">
        <f t="shared" si="0"/>
        <v>656126.87760000001</v>
      </c>
    </row>
    <row r="17" spans="1:9" s="42" customFormat="1" ht="4.5" customHeight="1" thickBot="1">
      <c r="A17" s="48"/>
      <c r="B17" s="47"/>
      <c r="E17" s="46"/>
    </row>
    <row r="18" spans="1:9">
      <c r="A18" s="60" t="s">
        <v>235</v>
      </c>
      <c r="B18" s="37">
        <v>1</v>
      </c>
      <c r="C18">
        <v>1002084.686</v>
      </c>
      <c r="D18">
        <v>501042.34299999999</v>
      </c>
      <c r="E18">
        <v>501042.34299999999</v>
      </c>
      <c r="F18">
        <v>763493.09400000004</v>
      </c>
      <c r="G18">
        <v>548760.66099999996</v>
      </c>
      <c r="H18">
        <f t="shared" ref="H18:H29" si="1">AVERAGE(C18:G18)</f>
        <v>663284.62540000002</v>
      </c>
      <c r="I18">
        <f>AVERAGE(H18:H21)</f>
        <v>610794.47519999999</v>
      </c>
    </row>
    <row r="19" spans="1:9">
      <c r="A19" s="58"/>
      <c r="B19" s="37">
        <v>2</v>
      </c>
      <c r="C19">
        <v>739633.93500000006</v>
      </c>
      <c r="D19">
        <v>477183.18400000001</v>
      </c>
      <c r="E19">
        <v>584549.4</v>
      </c>
      <c r="F19">
        <v>715774.77599999995</v>
      </c>
      <c r="G19">
        <v>369816.967</v>
      </c>
      <c r="H19">
        <f t="shared" si="1"/>
        <v>577391.65240000002</v>
      </c>
    </row>
    <row r="20" spans="1:9">
      <c r="A20" s="58"/>
      <c r="B20" s="37">
        <v>3</v>
      </c>
      <c r="C20">
        <v>644197.29799999995</v>
      </c>
      <c r="D20">
        <v>572619.81999999995</v>
      </c>
      <c r="E20">
        <v>596478.98</v>
      </c>
      <c r="F20">
        <v>524901.50199999998</v>
      </c>
      <c r="G20">
        <v>501042.34299999999</v>
      </c>
      <c r="H20">
        <f t="shared" si="1"/>
        <v>567847.98859999992</v>
      </c>
    </row>
    <row r="21" spans="1:9">
      <c r="A21" s="58"/>
      <c r="B21" s="37">
        <v>4</v>
      </c>
      <c r="C21">
        <v>656126.87800000003</v>
      </c>
      <c r="D21">
        <v>512971.92200000002</v>
      </c>
      <c r="E21">
        <v>584549.4</v>
      </c>
      <c r="F21">
        <v>739633.93500000006</v>
      </c>
      <c r="G21">
        <v>679986.03700000001</v>
      </c>
      <c r="H21">
        <f t="shared" si="1"/>
        <v>634653.6344000001</v>
      </c>
    </row>
    <row r="22" spans="1:9">
      <c r="A22" s="62" t="s">
        <v>220</v>
      </c>
      <c r="B22" s="37">
        <v>1</v>
      </c>
      <c r="C22">
        <v>811211.41200000001</v>
      </c>
      <c r="D22">
        <v>811211.41200000001</v>
      </c>
      <c r="E22">
        <v>357887.38799999998</v>
      </c>
      <c r="F22">
        <v>608408.55900000001</v>
      </c>
      <c r="G22">
        <v>739633.93500000006</v>
      </c>
      <c r="H22">
        <f t="shared" si="1"/>
        <v>665670.54120000009</v>
      </c>
      <c r="I22">
        <f>AVERAGE(H22:H24)</f>
        <v>696687.44833333336</v>
      </c>
    </row>
    <row r="23" spans="1:9">
      <c r="A23" s="61"/>
      <c r="B23" s="37">
        <v>2</v>
      </c>
      <c r="C23">
        <v>620338.13899999997</v>
      </c>
      <c r="D23">
        <v>751563.51399999997</v>
      </c>
      <c r="E23">
        <v>715774.77599999995</v>
      </c>
      <c r="F23">
        <v>847000.15099999995</v>
      </c>
      <c r="G23">
        <v>357887.38799999998</v>
      </c>
      <c r="H23">
        <f t="shared" si="1"/>
        <v>658512.79359999998</v>
      </c>
    </row>
    <row r="24" spans="1:9">
      <c r="A24" s="61"/>
      <c r="B24" s="37">
        <v>3</v>
      </c>
      <c r="C24">
        <v>536831.08200000005</v>
      </c>
      <c r="D24">
        <v>978225.527</v>
      </c>
      <c r="E24">
        <v>799281.83299999998</v>
      </c>
      <c r="F24">
        <v>656126.87800000003</v>
      </c>
      <c r="G24">
        <v>858929.73100000003</v>
      </c>
      <c r="H24">
        <f t="shared" si="1"/>
        <v>765879.01020000014</v>
      </c>
    </row>
    <row r="25" spans="1:9">
      <c r="A25" s="58" t="s">
        <v>219</v>
      </c>
      <c r="B25" s="37">
        <v>1</v>
      </c>
      <c r="C25">
        <v>489112.76299999998</v>
      </c>
      <c r="D25">
        <v>799281.83299999998</v>
      </c>
      <c r="E25">
        <v>763493.09400000004</v>
      </c>
      <c r="F25">
        <v>429464.86499999999</v>
      </c>
      <c r="G25">
        <v>572619.81999999995</v>
      </c>
      <c r="H25">
        <f t="shared" si="1"/>
        <v>610794.47499999986</v>
      </c>
      <c r="I25">
        <f>AVERAGE(H25:H27)</f>
        <v>588525.92653333326</v>
      </c>
    </row>
    <row r="26" spans="1:9">
      <c r="A26" s="58"/>
      <c r="B26" s="37">
        <v>2</v>
      </c>
      <c r="C26">
        <v>584549.4</v>
      </c>
      <c r="D26">
        <v>548760.66099999996</v>
      </c>
      <c r="E26">
        <v>787352.25300000003</v>
      </c>
      <c r="F26">
        <v>429464.86499999999</v>
      </c>
      <c r="G26">
        <v>644197.29799999995</v>
      </c>
      <c r="H26">
        <f t="shared" si="1"/>
        <v>598864.89540000004</v>
      </c>
    </row>
    <row r="27" spans="1:9">
      <c r="A27" s="58"/>
      <c r="B27" s="37">
        <v>3</v>
      </c>
      <c r="C27">
        <v>703845.196</v>
      </c>
      <c r="D27">
        <v>501042.34299999999</v>
      </c>
      <c r="E27">
        <v>596478.98</v>
      </c>
      <c r="F27">
        <v>441394.44500000001</v>
      </c>
      <c r="G27">
        <v>536831.08200000005</v>
      </c>
      <c r="H27">
        <f t="shared" si="1"/>
        <v>555918.40919999988</v>
      </c>
    </row>
    <row r="28" spans="1:9">
      <c r="A28" s="58" t="s">
        <v>218</v>
      </c>
      <c r="B28" s="37">
        <v>1</v>
      </c>
      <c r="C28">
        <v>620338.13899999997</v>
      </c>
      <c r="D28">
        <v>811211.41200000001</v>
      </c>
      <c r="E28">
        <v>524901.50199999998</v>
      </c>
      <c r="F28">
        <v>489112.76299999998</v>
      </c>
      <c r="G28">
        <v>489112.76299999998</v>
      </c>
      <c r="H28">
        <f t="shared" si="1"/>
        <v>586935.31579999987</v>
      </c>
      <c r="I28">
        <f>AVERAGE(H28:H29)</f>
        <v>638232.50809999998</v>
      </c>
    </row>
    <row r="29" spans="1:9" ht="17.25" thickBot="1">
      <c r="A29" s="57"/>
      <c r="B29" s="37">
        <v>2</v>
      </c>
      <c r="C29">
        <v>727704.35499999998</v>
      </c>
      <c r="D29">
        <v>572619.81999999995</v>
      </c>
      <c r="E29">
        <v>906648.049</v>
      </c>
      <c r="F29">
        <v>679986.03700000001</v>
      </c>
      <c r="G29">
        <v>560690.24100000004</v>
      </c>
      <c r="H29">
        <f t="shared" si="1"/>
        <v>689529.70039999997</v>
      </c>
    </row>
    <row r="30" spans="1:9" s="42" customFormat="1" ht="4.5" customHeight="1" thickBot="1">
      <c r="A30" s="48"/>
      <c r="B30" s="47"/>
    </row>
    <row r="31" spans="1:9">
      <c r="A31" s="60" t="s">
        <v>217</v>
      </c>
      <c r="B31" s="37">
        <v>1</v>
      </c>
      <c r="C31">
        <v>524901.50199999998</v>
      </c>
      <c r="D31">
        <v>739633.93500000006</v>
      </c>
      <c r="E31">
        <v>453324.02500000002</v>
      </c>
      <c r="F31">
        <v>691915.61600000004</v>
      </c>
      <c r="G31">
        <v>691915.61600000004</v>
      </c>
      <c r="H31">
        <f t="shared" ref="H31:H46" si="2">AVERAGE(C31:G31)</f>
        <v>620338.13879999996</v>
      </c>
      <c r="I31">
        <f>AVERAGE(H31:H33)</f>
        <v>597274.28500000003</v>
      </c>
    </row>
    <row r="32" spans="1:9">
      <c r="A32" s="58"/>
      <c r="B32" s="37">
        <v>2</v>
      </c>
      <c r="C32">
        <v>799281.83299999998</v>
      </c>
      <c r="D32">
        <v>584549.4</v>
      </c>
      <c r="E32">
        <v>668056.45700000005</v>
      </c>
      <c r="F32">
        <v>393676.12699999998</v>
      </c>
      <c r="G32">
        <v>453324.02500000002</v>
      </c>
      <c r="H32">
        <f t="shared" si="2"/>
        <v>579777.56839999999</v>
      </c>
    </row>
    <row r="33" spans="1:9">
      <c r="A33" s="58"/>
      <c r="B33" s="37">
        <v>3</v>
      </c>
      <c r="C33">
        <v>572619.81999999995</v>
      </c>
      <c r="D33">
        <v>775422.674</v>
      </c>
      <c r="E33">
        <v>536831.08200000005</v>
      </c>
      <c r="F33">
        <v>501042.34299999999</v>
      </c>
      <c r="G33">
        <v>572619.81999999995</v>
      </c>
      <c r="H33">
        <f t="shared" si="2"/>
        <v>591707.14779999992</v>
      </c>
    </row>
    <row r="34" spans="1:9">
      <c r="A34" s="58" t="s">
        <v>216</v>
      </c>
      <c r="B34" s="37">
        <v>1</v>
      </c>
      <c r="C34">
        <v>906648.049</v>
      </c>
      <c r="D34">
        <v>942436.78799999994</v>
      </c>
      <c r="E34">
        <v>1300324.176</v>
      </c>
      <c r="F34">
        <v>1037873.425</v>
      </c>
      <c r="G34">
        <v>1216817.118</v>
      </c>
      <c r="H34">
        <f t="shared" si="2"/>
        <v>1080819.9112</v>
      </c>
      <c r="I34">
        <f>AVERAGE(H34:H37)</f>
        <v>831491.69759999996</v>
      </c>
    </row>
    <row r="35" spans="1:9">
      <c r="A35" s="58"/>
      <c r="B35" s="37">
        <v>2</v>
      </c>
      <c r="C35">
        <v>632267.71799999999</v>
      </c>
      <c r="D35">
        <v>345957.80800000002</v>
      </c>
      <c r="E35">
        <v>512971.92200000002</v>
      </c>
      <c r="F35">
        <v>489112.76299999998</v>
      </c>
      <c r="G35">
        <v>715774.77599999995</v>
      </c>
      <c r="H35">
        <f t="shared" si="2"/>
        <v>539216.99739999999</v>
      </c>
    </row>
    <row r="36" spans="1:9">
      <c r="A36" s="58"/>
      <c r="B36" s="37">
        <v>3</v>
      </c>
      <c r="C36">
        <v>954366.36699999997</v>
      </c>
      <c r="D36">
        <v>1073662.1629999999</v>
      </c>
      <c r="E36">
        <v>1061732.584</v>
      </c>
      <c r="F36">
        <v>1037873.425</v>
      </c>
      <c r="G36">
        <v>930507.20799999998</v>
      </c>
      <c r="H36">
        <f t="shared" si="2"/>
        <v>1011628.3493999999</v>
      </c>
    </row>
    <row r="37" spans="1:9">
      <c r="A37" s="58"/>
      <c r="B37" s="37">
        <v>4</v>
      </c>
      <c r="C37">
        <v>882788.89</v>
      </c>
      <c r="D37">
        <v>644197.29799999995</v>
      </c>
      <c r="E37">
        <v>739633.93500000006</v>
      </c>
      <c r="F37">
        <v>465253.60399999999</v>
      </c>
      <c r="G37">
        <v>739633.93500000006</v>
      </c>
      <c r="H37">
        <f t="shared" si="2"/>
        <v>694301.53240000003</v>
      </c>
    </row>
    <row r="38" spans="1:9">
      <c r="A38" s="58" t="s">
        <v>234</v>
      </c>
      <c r="B38" s="37">
        <v>1</v>
      </c>
      <c r="C38">
        <v>1037873.425</v>
      </c>
      <c r="D38">
        <v>727704.35499999998</v>
      </c>
      <c r="E38">
        <v>1109450.902</v>
      </c>
      <c r="F38">
        <v>715774.77599999995</v>
      </c>
      <c r="G38">
        <v>703845.196</v>
      </c>
      <c r="H38">
        <f t="shared" si="2"/>
        <v>858929.73080000002</v>
      </c>
      <c r="I38">
        <f>AVERAGE(H38:H41)</f>
        <v>896507.90645000001</v>
      </c>
    </row>
    <row r="39" spans="1:9">
      <c r="A39" s="59"/>
      <c r="B39">
        <v>2</v>
      </c>
      <c r="C39">
        <v>930507.20799999998</v>
      </c>
      <c r="D39">
        <v>1276465.0160000001</v>
      </c>
      <c r="E39">
        <v>1181028.3799999999</v>
      </c>
      <c r="F39">
        <v>823140.99199999997</v>
      </c>
      <c r="G39">
        <v>775422.674</v>
      </c>
      <c r="H39">
        <f t="shared" si="2"/>
        <v>997312.85399999993</v>
      </c>
    </row>
    <row r="40" spans="1:9">
      <c r="A40" s="59"/>
      <c r="B40">
        <v>3</v>
      </c>
      <c r="C40">
        <v>739633.93500000006</v>
      </c>
      <c r="D40">
        <v>763493.09400000004</v>
      </c>
      <c r="E40">
        <v>679986.03700000001</v>
      </c>
      <c r="F40">
        <v>679986.03700000001</v>
      </c>
      <c r="G40">
        <v>596478.98</v>
      </c>
      <c r="H40">
        <f t="shared" si="2"/>
        <v>691915.61660000007</v>
      </c>
    </row>
    <row r="41" spans="1:9">
      <c r="A41" s="59"/>
      <c r="B41">
        <v>4</v>
      </c>
      <c r="C41">
        <v>1503127.0290000001</v>
      </c>
      <c r="D41">
        <v>1014014.265</v>
      </c>
      <c r="E41">
        <v>1216817.118</v>
      </c>
      <c r="F41">
        <v>727704.35499999998</v>
      </c>
      <c r="G41">
        <v>727704.35499999998</v>
      </c>
      <c r="H41">
        <f t="shared" si="2"/>
        <v>1037873.4244000003</v>
      </c>
    </row>
    <row r="42" spans="1:9">
      <c r="A42" s="58" t="s">
        <v>233</v>
      </c>
      <c r="B42" s="37">
        <v>1</v>
      </c>
      <c r="C42">
        <v>787352.25300000003</v>
      </c>
      <c r="D42">
        <v>715774.77599999995</v>
      </c>
      <c r="E42">
        <v>536831.08200000005</v>
      </c>
      <c r="F42">
        <v>679986.03700000001</v>
      </c>
      <c r="G42">
        <v>787352.25300000003</v>
      </c>
      <c r="H42">
        <f t="shared" si="2"/>
        <v>701459.28020000004</v>
      </c>
      <c r="I42">
        <f>AVERAGE(H42:H44)</f>
        <v>633858.32906666666</v>
      </c>
    </row>
    <row r="43" spans="1:9">
      <c r="A43" s="58"/>
      <c r="B43" s="37">
        <v>2</v>
      </c>
      <c r="C43">
        <v>608408.55900000001</v>
      </c>
      <c r="D43">
        <v>512971.92200000002</v>
      </c>
      <c r="E43">
        <v>679986.03700000001</v>
      </c>
      <c r="F43">
        <v>405605.70600000001</v>
      </c>
      <c r="G43">
        <v>477183.18400000001</v>
      </c>
      <c r="H43">
        <f t="shared" si="2"/>
        <v>536831.08160000003</v>
      </c>
    </row>
    <row r="44" spans="1:9">
      <c r="A44" s="58"/>
      <c r="B44" s="37">
        <v>3</v>
      </c>
      <c r="C44">
        <v>668056.45700000005</v>
      </c>
      <c r="D44">
        <v>620338.13899999997</v>
      </c>
      <c r="E44">
        <v>632267.71799999999</v>
      </c>
      <c r="F44">
        <v>775422.674</v>
      </c>
      <c r="G44">
        <v>620338.13899999997</v>
      </c>
      <c r="H44">
        <f t="shared" si="2"/>
        <v>663284.62540000002</v>
      </c>
    </row>
    <row r="45" spans="1:9">
      <c r="A45" s="58" t="s">
        <v>232</v>
      </c>
      <c r="B45" s="37">
        <v>1</v>
      </c>
      <c r="C45">
        <v>1025943.845</v>
      </c>
      <c r="D45">
        <v>763493.09400000004</v>
      </c>
      <c r="E45">
        <v>763493.09400000004</v>
      </c>
      <c r="F45">
        <v>1121380.4820000001</v>
      </c>
      <c r="G45">
        <v>1085591.743</v>
      </c>
      <c r="H45">
        <f t="shared" si="2"/>
        <v>951980.45159999991</v>
      </c>
      <c r="I45">
        <f>AVERAGE(H45:H46)</f>
        <v>870859.31030000001</v>
      </c>
    </row>
    <row r="46" spans="1:9" ht="17.25" thickBot="1">
      <c r="A46" s="57"/>
      <c r="B46" s="37">
        <v>2</v>
      </c>
      <c r="C46">
        <v>1002084.686</v>
      </c>
      <c r="D46">
        <v>811211.41200000001</v>
      </c>
      <c r="E46">
        <v>775422.674</v>
      </c>
      <c r="F46">
        <v>668056.45700000005</v>
      </c>
      <c r="G46">
        <v>691915.61600000004</v>
      </c>
      <c r="H46">
        <f t="shared" si="2"/>
        <v>789738.16899999999</v>
      </c>
    </row>
    <row r="51" spans="1:9" ht="17.25" thickBot="1">
      <c r="A51" s="38"/>
      <c r="B51" t="s">
        <v>246</v>
      </c>
      <c r="C51">
        <v>1</v>
      </c>
      <c r="D51">
        <v>2</v>
      </c>
      <c r="E51">
        <v>3</v>
      </c>
      <c r="F51">
        <v>4</v>
      </c>
      <c r="G51">
        <v>5</v>
      </c>
      <c r="H51" t="s">
        <v>242</v>
      </c>
    </row>
    <row r="52" spans="1:9">
      <c r="A52" s="45" t="s">
        <v>224</v>
      </c>
      <c r="B52">
        <v>1</v>
      </c>
      <c r="C52">
        <v>2187868.5950000002</v>
      </c>
      <c r="D52">
        <v>1740884.6880000001</v>
      </c>
      <c r="E52">
        <v>2470174.2200000002</v>
      </c>
      <c r="F52">
        <v>1976139.3759999999</v>
      </c>
      <c r="G52">
        <v>1176273.4380000001</v>
      </c>
      <c r="H52">
        <f t="shared" ref="H52:H60" si="3">AVERAGE(C52:G52)</f>
        <v>1910268.0634000003</v>
      </c>
      <c r="I52">
        <f>AVERAGE(H52:H56)</f>
        <v>1749353.85696</v>
      </c>
    </row>
    <row r="53" spans="1:9">
      <c r="A53" s="44"/>
      <c r="B53">
        <v>2</v>
      </c>
      <c r="C53">
        <v>1529155.469</v>
      </c>
      <c r="D53">
        <v>1340951.719</v>
      </c>
      <c r="E53">
        <v>1423290.86</v>
      </c>
      <c r="F53">
        <v>2340784.142</v>
      </c>
      <c r="G53">
        <v>2011427.5789999999</v>
      </c>
      <c r="H53">
        <f t="shared" si="3"/>
        <v>1729121.9538000003</v>
      </c>
    </row>
    <row r="54" spans="1:9">
      <c r="A54" s="44"/>
      <c r="B54">
        <v>3</v>
      </c>
      <c r="C54">
        <v>1646782.8130000001</v>
      </c>
      <c r="D54">
        <v>2164343.1260000002</v>
      </c>
      <c r="E54">
        <v>1411528.1259999999</v>
      </c>
      <c r="F54">
        <v>1482104.5319999999</v>
      </c>
      <c r="G54">
        <v>1717359.219</v>
      </c>
      <c r="H54">
        <f t="shared" si="3"/>
        <v>1684423.5632</v>
      </c>
    </row>
    <row r="55" spans="1:9">
      <c r="A55" s="40"/>
      <c r="B55">
        <v>4</v>
      </c>
      <c r="C55">
        <v>1293900.7819999999</v>
      </c>
      <c r="D55">
        <v>2246682.267</v>
      </c>
      <c r="E55">
        <v>1811461.094</v>
      </c>
      <c r="F55">
        <v>2517225.1570000001</v>
      </c>
      <c r="G55">
        <v>1623257.344</v>
      </c>
      <c r="H55">
        <f t="shared" si="3"/>
        <v>1898505.3287999998</v>
      </c>
    </row>
    <row r="56" spans="1:9">
      <c r="A56" s="40"/>
      <c r="B56">
        <v>5</v>
      </c>
      <c r="C56">
        <v>1329188.9850000001</v>
      </c>
      <c r="D56">
        <v>1388002.6569999999</v>
      </c>
      <c r="E56">
        <v>1717359.219</v>
      </c>
      <c r="F56">
        <v>1223324.3759999999</v>
      </c>
      <c r="G56">
        <v>1964376.6410000001</v>
      </c>
      <c r="H56">
        <f t="shared" si="3"/>
        <v>1524450.3755999999</v>
      </c>
    </row>
    <row r="57" spans="1:9">
      <c r="A57" s="44" t="s">
        <v>223</v>
      </c>
      <c r="B57">
        <v>1</v>
      </c>
      <c r="C57">
        <v>1635020.0789999999</v>
      </c>
      <c r="D57">
        <v>1917325.7039999999</v>
      </c>
      <c r="E57">
        <v>1340951.719</v>
      </c>
      <c r="F57">
        <v>1587969.1410000001</v>
      </c>
      <c r="G57">
        <v>1564443.673</v>
      </c>
      <c r="H57">
        <f t="shared" si="3"/>
        <v>1609142.0632</v>
      </c>
      <c r="I57">
        <f>AVERAGE(H57:H59)</f>
        <v>1558170.2142</v>
      </c>
    </row>
    <row r="58" spans="1:9">
      <c r="A58" s="44"/>
      <c r="B58">
        <v>2</v>
      </c>
      <c r="C58">
        <v>1435053.594</v>
      </c>
      <c r="D58">
        <v>2034953.048</v>
      </c>
      <c r="E58">
        <v>1470341.797</v>
      </c>
      <c r="F58">
        <v>1388002.6569999999</v>
      </c>
      <c r="G58">
        <v>1540918.2039999999</v>
      </c>
      <c r="H58">
        <f t="shared" si="3"/>
        <v>1573853.8599999999</v>
      </c>
    </row>
    <row r="59" spans="1:9">
      <c r="A59" s="40"/>
      <c r="B59" s="37">
        <v>3</v>
      </c>
      <c r="C59">
        <v>1482104.5319999999</v>
      </c>
      <c r="D59">
        <v>1693833.7509999999</v>
      </c>
      <c r="E59">
        <v>1458579.0630000001</v>
      </c>
      <c r="F59">
        <v>1388002.6569999999</v>
      </c>
      <c r="G59">
        <v>1435053.594</v>
      </c>
      <c r="H59">
        <f t="shared" si="3"/>
        <v>1491514.7193999998</v>
      </c>
    </row>
    <row r="60" spans="1:9" ht="17.25" thickBot="1">
      <c r="A60" s="43" t="s">
        <v>222</v>
      </c>
      <c r="B60" s="37">
        <v>1</v>
      </c>
      <c r="C60">
        <v>1117459.7660000001</v>
      </c>
      <c r="D60">
        <v>811628.67200000002</v>
      </c>
      <c r="E60">
        <v>976306.95400000003</v>
      </c>
      <c r="F60">
        <v>1411528.1259999999</v>
      </c>
      <c r="G60">
        <v>1635020.0789999999</v>
      </c>
      <c r="H60">
        <f t="shared" si="3"/>
        <v>1190388.7194000001</v>
      </c>
      <c r="I60">
        <f>AVERAGE(H60:H60)</f>
        <v>1190388.7194000001</v>
      </c>
    </row>
    <row r="61" spans="1:9" s="42" customFormat="1" ht="4.5" customHeight="1" thickBot="1">
      <c r="A61" s="48"/>
      <c r="B61" s="47"/>
      <c r="F61" s="46"/>
    </row>
    <row r="62" spans="1:9">
      <c r="A62" s="45" t="s">
        <v>235</v>
      </c>
      <c r="B62">
        <v>1</v>
      </c>
      <c r="C62">
        <v>906648.049</v>
      </c>
      <c r="D62">
        <v>882788.89</v>
      </c>
      <c r="E62">
        <v>1336112.9140000001</v>
      </c>
      <c r="F62">
        <v>1348042.4939999999</v>
      </c>
      <c r="G62">
        <v>1073662.1629999999</v>
      </c>
      <c r="H62">
        <f t="shared" ref="H62:H72" si="4">AVERAGE(C62:G62)</f>
        <v>1109450.902</v>
      </c>
      <c r="I62">
        <f>AVERAGE(H62:H63)</f>
        <v>1101100.1963</v>
      </c>
    </row>
    <row r="63" spans="1:9" ht="15.75" customHeight="1">
      <c r="A63" s="44"/>
      <c r="B63">
        <v>2</v>
      </c>
      <c r="C63">
        <v>1014014.265</v>
      </c>
      <c r="D63">
        <v>1181028.3799999999</v>
      </c>
      <c r="E63">
        <v>1073662.1629999999</v>
      </c>
      <c r="F63">
        <v>835070.571</v>
      </c>
      <c r="G63">
        <v>1359972.074</v>
      </c>
      <c r="H63">
        <f t="shared" si="4"/>
        <v>1092749.4905999999</v>
      </c>
    </row>
    <row r="64" spans="1:9">
      <c r="A64" s="51" t="s">
        <v>220</v>
      </c>
      <c r="B64">
        <v>1</v>
      </c>
      <c r="C64">
        <v>1169098.8</v>
      </c>
      <c r="D64">
        <v>1157169.22</v>
      </c>
      <c r="E64">
        <v>954366.36699999997</v>
      </c>
      <c r="F64">
        <v>1133310.061</v>
      </c>
      <c r="G64">
        <v>1252605.8570000001</v>
      </c>
      <c r="H64">
        <f t="shared" si="4"/>
        <v>1133310.061</v>
      </c>
      <c r="I64">
        <f>AVERAGE(H64:H66)</f>
        <v>1043440.5615333334</v>
      </c>
    </row>
    <row r="65" spans="1:9">
      <c r="A65" s="51"/>
      <c r="B65">
        <v>2</v>
      </c>
      <c r="C65">
        <v>1598563.665</v>
      </c>
      <c r="D65">
        <v>1014014.265</v>
      </c>
      <c r="E65">
        <v>1455408.71</v>
      </c>
      <c r="F65">
        <v>858929.73100000003</v>
      </c>
      <c r="G65">
        <v>644197.29799999995</v>
      </c>
      <c r="H65">
        <f t="shared" si="4"/>
        <v>1114222.7338</v>
      </c>
    </row>
    <row r="66" spans="1:9">
      <c r="A66" s="51"/>
      <c r="B66">
        <v>3</v>
      </c>
      <c r="C66">
        <v>1324183.335</v>
      </c>
      <c r="D66">
        <v>489112.76299999998</v>
      </c>
      <c r="E66">
        <v>990155.10600000003</v>
      </c>
      <c r="F66">
        <v>1002084.686</v>
      </c>
      <c r="G66">
        <v>608408.55900000001</v>
      </c>
      <c r="H66">
        <f t="shared" si="4"/>
        <v>882788.8898</v>
      </c>
    </row>
    <row r="67" spans="1:9">
      <c r="A67" s="51" t="s">
        <v>219</v>
      </c>
      <c r="B67">
        <v>1</v>
      </c>
      <c r="C67">
        <v>1097521.3230000001</v>
      </c>
      <c r="D67">
        <v>1037873.425</v>
      </c>
      <c r="E67">
        <v>1133310.061</v>
      </c>
      <c r="F67">
        <v>751563.51399999997</v>
      </c>
      <c r="G67">
        <v>453324.02500000002</v>
      </c>
      <c r="H67">
        <f t="shared" si="4"/>
        <v>894718.46960000007</v>
      </c>
      <c r="I67">
        <f>AVERAGE(H67:H69)</f>
        <v>903466.82780000009</v>
      </c>
    </row>
    <row r="68" spans="1:9">
      <c r="A68" s="51"/>
      <c r="B68">
        <v>2</v>
      </c>
      <c r="C68">
        <v>787352.25300000003</v>
      </c>
      <c r="D68">
        <v>644197.29799999995</v>
      </c>
      <c r="E68">
        <v>894718.46900000004</v>
      </c>
      <c r="F68">
        <v>787352.25300000003</v>
      </c>
      <c r="G68">
        <v>715774.77599999995</v>
      </c>
      <c r="H68">
        <f t="shared" si="4"/>
        <v>765879.0098</v>
      </c>
    </row>
    <row r="69" spans="1:9">
      <c r="A69" s="50"/>
      <c r="B69">
        <v>3</v>
      </c>
      <c r="C69">
        <v>954366.36699999997</v>
      </c>
      <c r="D69">
        <v>1145239.6410000001</v>
      </c>
      <c r="E69">
        <v>811211.41200000001</v>
      </c>
      <c r="F69">
        <v>1598563.665</v>
      </c>
      <c r="G69">
        <v>739633.93500000006</v>
      </c>
      <c r="H69">
        <f t="shared" si="4"/>
        <v>1049803.004</v>
      </c>
    </row>
    <row r="70" spans="1:9">
      <c r="A70" s="51" t="s">
        <v>218</v>
      </c>
      <c r="B70">
        <v>1</v>
      </c>
      <c r="C70">
        <v>763493.09400000004</v>
      </c>
      <c r="D70">
        <v>954366.36699999997</v>
      </c>
      <c r="E70">
        <v>679986.03700000001</v>
      </c>
      <c r="F70">
        <v>847000.15099999995</v>
      </c>
      <c r="G70">
        <v>835070.571</v>
      </c>
      <c r="H70">
        <f t="shared" si="4"/>
        <v>815983.24400000006</v>
      </c>
      <c r="I70">
        <f>AVERAGE(H70:H72)</f>
        <v>781785.11579999991</v>
      </c>
    </row>
    <row r="71" spans="1:9">
      <c r="A71" s="44"/>
      <c r="B71">
        <v>2</v>
      </c>
      <c r="C71">
        <v>858929.73100000003</v>
      </c>
      <c r="D71">
        <v>751563.51399999997</v>
      </c>
      <c r="E71">
        <v>811211.41200000001</v>
      </c>
      <c r="F71">
        <v>691915.61600000004</v>
      </c>
      <c r="G71">
        <v>1002084.686</v>
      </c>
      <c r="H71">
        <f t="shared" si="4"/>
        <v>823140.99179999996</v>
      </c>
    </row>
    <row r="72" spans="1:9" ht="17.25" thickBot="1">
      <c r="A72" s="49"/>
      <c r="B72" s="38">
        <v>3</v>
      </c>
      <c r="C72">
        <v>1061732.584</v>
      </c>
      <c r="D72">
        <v>632267.71799999999</v>
      </c>
      <c r="E72">
        <v>572619.81999999995</v>
      </c>
      <c r="F72">
        <v>632267.71799999999</v>
      </c>
      <c r="G72">
        <v>632267.71799999999</v>
      </c>
      <c r="H72">
        <f t="shared" si="4"/>
        <v>706231.11159999995</v>
      </c>
    </row>
    <row r="73" spans="1:9" s="42" customFormat="1" ht="3.75" customHeight="1" thickBot="1">
      <c r="A73" s="48"/>
      <c r="B73" s="47"/>
      <c r="F73" s="46"/>
    </row>
    <row r="74" spans="1:9">
      <c r="A74" s="45" t="s">
        <v>217</v>
      </c>
      <c r="B74">
        <v>1</v>
      </c>
      <c r="C74">
        <v>1121380.4820000001</v>
      </c>
      <c r="D74">
        <v>1383831.233</v>
      </c>
      <c r="E74">
        <v>1336112.9140000001</v>
      </c>
      <c r="F74">
        <v>1264535.4369999999</v>
      </c>
      <c r="G74">
        <v>1908732.7350000001</v>
      </c>
      <c r="H74">
        <f t="shared" ref="H74:H84" si="5">AVERAGE(C74:G74)</f>
        <v>1402918.5601999999</v>
      </c>
      <c r="I74">
        <f>AVERAGE(H74:H76)</f>
        <v>1318160.2324000001</v>
      </c>
    </row>
    <row r="75" spans="1:9">
      <c r="A75" s="44"/>
      <c r="B75" s="37">
        <v>2</v>
      </c>
      <c r="C75">
        <v>1348042.4939999999</v>
      </c>
      <c r="D75">
        <v>1109450.902</v>
      </c>
      <c r="E75">
        <v>870859.31</v>
      </c>
      <c r="F75">
        <v>1085591.743</v>
      </c>
      <c r="G75">
        <v>1133310.061</v>
      </c>
      <c r="H75">
        <f t="shared" si="5"/>
        <v>1109450.902</v>
      </c>
    </row>
    <row r="76" spans="1:9">
      <c r="A76" s="44"/>
      <c r="B76" s="37">
        <v>3</v>
      </c>
      <c r="C76">
        <v>1258612.5789999999</v>
      </c>
      <c r="D76">
        <v>1082171.5630000001</v>
      </c>
      <c r="E76">
        <v>1811461.094</v>
      </c>
      <c r="F76">
        <v>1305663.5160000001</v>
      </c>
      <c r="G76">
        <v>1752647.423</v>
      </c>
      <c r="H76">
        <f t="shared" si="5"/>
        <v>1442111.2350000001</v>
      </c>
    </row>
    <row r="77" spans="1:9">
      <c r="A77" s="44" t="s">
        <v>260</v>
      </c>
      <c r="B77" s="37">
        <v>1</v>
      </c>
      <c r="C77">
        <v>1145239.6410000001</v>
      </c>
      <c r="D77">
        <v>1622422.825</v>
      </c>
      <c r="E77">
        <v>751563.51399999997</v>
      </c>
      <c r="F77">
        <v>1109450.902</v>
      </c>
      <c r="G77">
        <v>1216817.118</v>
      </c>
      <c r="H77">
        <f t="shared" si="5"/>
        <v>1169098.8</v>
      </c>
      <c r="I77">
        <f>AVERAGE(H77:H79)</f>
        <v>1040259.3405333334</v>
      </c>
    </row>
    <row r="78" spans="1:9">
      <c r="A78" s="44"/>
      <c r="B78" s="37">
        <v>2</v>
      </c>
      <c r="C78">
        <v>751563.51399999997</v>
      </c>
      <c r="D78">
        <v>1121380.4820000001</v>
      </c>
      <c r="E78">
        <v>918577.62899999996</v>
      </c>
      <c r="F78">
        <v>1109450.902</v>
      </c>
      <c r="G78">
        <v>1145239.6410000001</v>
      </c>
      <c r="H78">
        <f t="shared" si="5"/>
        <v>1009242.4335999999</v>
      </c>
    </row>
    <row r="79" spans="1:9">
      <c r="A79" s="44"/>
      <c r="B79" s="37">
        <v>3</v>
      </c>
      <c r="C79">
        <v>1037873.425</v>
      </c>
      <c r="D79">
        <v>942436.78799999994</v>
      </c>
      <c r="E79">
        <v>858929.73100000003</v>
      </c>
      <c r="F79">
        <v>930507.20799999998</v>
      </c>
      <c r="G79">
        <v>942436.78799999994</v>
      </c>
      <c r="H79">
        <f t="shared" si="5"/>
        <v>942436.78800000006</v>
      </c>
    </row>
    <row r="80" spans="1:9">
      <c r="A80" s="44" t="s">
        <v>234</v>
      </c>
      <c r="B80" s="37">
        <v>1</v>
      </c>
      <c r="C80">
        <v>1503127.0290000001</v>
      </c>
      <c r="D80">
        <v>1300324.176</v>
      </c>
      <c r="E80">
        <v>1646281.9839999999</v>
      </c>
      <c r="F80">
        <v>1192957.959</v>
      </c>
      <c r="G80">
        <v>1169098.8</v>
      </c>
      <c r="H80">
        <f t="shared" si="5"/>
        <v>1362357.9896</v>
      </c>
      <c r="I80">
        <f>AVERAGE(H80:H80)</f>
        <v>1362357.9896</v>
      </c>
    </row>
    <row r="81" spans="1:9">
      <c r="A81" s="44" t="s">
        <v>259</v>
      </c>
      <c r="B81" s="37">
        <v>1</v>
      </c>
      <c r="C81">
        <v>1199798.9069999999</v>
      </c>
      <c r="D81">
        <v>846916.875</v>
      </c>
      <c r="E81">
        <v>788103.20299999998</v>
      </c>
      <c r="F81">
        <v>729289.53200000001</v>
      </c>
      <c r="G81">
        <v>964544.21900000004</v>
      </c>
      <c r="H81">
        <f t="shared" si="5"/>
        <v>905730.54719999991</v>
      </c>
      <c r="I81">
        <f>AVERAGE(H81:H84)</f>
        <v>888958.14584999997</v>
      </c>
    </row>
    <row r="82" spans="1:9">
      <c r="A82" s="51"/>
      <c r="B82" s="37">
        <v>2</v>
      </c>
      <c r="C82">
        <v>964544.21900000004</v>
      </c>
      <c r="D82">
        <v>764577.73499999999</v>
      </c>
      <c r="E82">
        <v>1023357.8909999999</v>
      </c>
      <c r="F82">
        <v>729289.53200000001</v>
      </c>
      <c r="G82">
        <v>952781.48499999999</v>
      </c>
      <c r="H82">
        <f t="shared" si="5"/>
        <v>886910.17239999992</v>
      </c>
    </row>
    <row r="83" spans="1:9">
      <c r="A83" s="50"/>
      <c r="B83" s="37">
        <v>3</v>
      </c>
      <c r="C83">
        <v>1014014.265</v>
      </c>
      <c r="D83">
        <v>942436.78799999994</v>
      </c>
      <c r="E83">
        <v>799281.83299999998</v>
      </c>
      <c r="F83">
        <v>882788.89</v>
      </c>
      <c r="G83">
        <v>882788.89</v>
      </c>
      <c r="H83">
        <f t="shared" si="5"/>
        <v>904262.13320000004</v>
      </c>
    </row>
    <row r="84" spans="1:9" ht="17.25" thickBot="1">
      <c r="A84" s="49"/>
      <c r="B84" s="37">
        <v>4</v>
      </c>
      <c r="C84">
        <v>954366.36699999997</v>
      </c>
      <c r="D84">
        <v>715774.77599999995</v>
      </c>
      <c r="E84">
        <v>906648.049</v>
      </c>
      <c r="F84">
        <v>894718.46900000004</v>
      </c>
      <c r="G84">
        <v>823140.99199999997</v>
      </c>
      <c r="H84">
        <f t="shared" si="5"/>
        <v>858929.73060000001</v>
      </c>
    </row>
  </sheetData>
  <mergeCells count="1">
    <mergeCell ref="F2:K2"/>
  </mergeCells>
  <phoneticPr fontId="4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0E92-21D4-4A72-9033-35E528380088}">
  <dimension ref="A2:N82"/>
  <sheetViews>
    <sheetView zoomScale="70" zoomScaleNormal="70" workbookViewId="0">
      <selection activeCell="U29" sqref="U29"/>
    </sheetView>
  </sheetViews>
  <sheetFormatPr defaultRowHeight="16.5"/>
  <cols>
    <col min="2" max="2" width="14.25" bestFit="1" customWidth="1"/>
    <col min="3" max="3" width="16.375" bestFit="1" customWidth="1"/>
    <col min="4" max="5" width="16.75" customWidth="1"/>
    <col min="6" max="6" width="11.625" bestFit="1" customWidth="1"/>
    <col min="11" max="11" width="10.875" bestFit="1" customWidth="1"/>
  </cols>
  <sheetData>
    <row r="2" spans="1:14">
      <c r="F2" s="107"/>
      <c r="G2" s="107"/>
      <c r="H2" s="107"/>
      <c r="I2" s="107"/>
      <c r="J2" s="107"/>
      <c r="K2" s="107"/>
    </row>
    <row r="3" spans="1:14">
      <c r="J3" s="63"/>
    </row>
    <row r="4" spans="1:14" ht="17.25" thickBot="1">
      <c r="B4" t="s">
        <v>246</v>
      </c>
      <c r="C4">
        <v>1</v>
      </c>
      <c r="D4">
        <v>2</v>
      </c>
      <c r="E4">
        <v>3</v>
      </c>
      <c r="F4">
        <v>4</v>
      </c>
      <c r="G4">
        <v>5</v>
      </c>
      <c r="H4" t="s">
        <v>242</v>
      </c>
      <c r="L4" t="s">
        <v>245</v>
      </c>
      <c r="M4" t="s">
        <v>244</v>
      </c>
      <c r="N4" t="s">
        <v>243</v>
      </c>
    </row>
    <row r="5" spans="1:14">
      <c r="A5" s="60" t="s">
        <v>224</v>
      </c>
      <c r="B5">
        <v>1</v>
      </c>
      <c r="C5">
        <v>1633.0640000000001</v>
      </c>
      <c r="D5">
        <v>889.56200000000001</v>
      </c>
      <c r="E5">
        <v>3047.7719999999999</v>
      </c>
      <c r="F5">
        <v>1647.6959999999999</v>
      </c>
      <c r="H5">
        <f t="shared" ref="H5:H15" si="0">AVERAGE(C5:G5)</f>
        <v>1804.5235</v>
      </c>
      <c r="I5">
        <f>AVERAGE(H5:H8)</f>
        <v>1794.7229791666668</v>
      </c>
      <c r="K5" t="s">
        <v>242</v>
      </c>
      <c r="L5">
        <f>AVERAGE(I5,I9,I12,I14,I50,I55,I58)</f>
        <v>2007.5705246428572</v>
      </c>
      <c r="M5">
        <f>AVERAGE(I17,I21,I24,I27,I60,I62,I65,I68)</f>
        <v>1542.1202715277777</v>
      </c>
      <c r="N5">
        <f>AVERAGE(I44,I30,I33,I41,I37,I79,I72,I75,I78)</f>
        <v>1853.6978361111114</v>
      </c>
    </row>
    <row r="6" spans="1:14">
      <c r="A6" s="58"/>
      <c r="B6">
        <v>2</v>
      </c>
      <c r="C6">
        <v>2510.3440000000001</v>
      </c>
      <c r="D6">
        <v>1841.4739999999999</v>
      </c>
      <c r="E6">
        <v>1758.317</v>
      </c>
      <c r="H6">
        <f t="shared" si="0"/>
        <v>2036.7116666666668</v>
      </c>
      <c r="K6" t="s">
        <v>241</v>
      </c>
      <c r="L6">
        <f>STDEV(I5,I9,I12,I14,I50,I55,I58)</f>
        <v>375.22105065070957</v>
      </c>
      <c r="M6">
        <f>STDEV(I17,I21,I24,I27,I60,I62,I65,I68)</f>
        <v>385.21157339567611</v>
      </c>
      <c r="N6">
        <f>STDEV(I44,I30,I33,I41,I37,I79,I72,I75,I78)</f>
        <v>418.67471416440804</v>
      </c>
    </row>
    <row r="7" spans="1:14">
      <c r="A7" s="58"/>
      <c r="B7">
        <v>3</v>
      </c>
      <c r="C7">
        <v>1603.8109999999999</v>
      </c>
      <c r="D7">
        <v>1374.5920000000001</v>
      </c>
      <c r="E7">
        <v>2042.953</v>
      </c>
      <c r="F7">
        <v>1244.4590000000001</v>
      </c>
      <c r="H7">
        <f t="shared" si="0"/>
        <v>1566.4537499999999</v>
      </c>
      <c r="K7" t="s">
        <v>240</v>
      </c>
      <c r="L7">
        <f>COUNT(I5,I9,I12,I14,I50,I55,I58)</f>
        <v>7</v>
      </c>
      <c r="M7">
        <f>COUNT(I17,I21,I24,I27,I60,I62,I65,I68)</f>
        <v>8</v>
      </c>
      <c r="N7">
        <f>COUNT(I44,I30,I33,I41,I37,I79,I72,I75,I78)</f>
        <v>9</v>
      </c>
    </row>
    <row r="8" spans="1:14">
      <c r="A8" s="58"/>
      <c r="B8">
        <v>4</v>
      </c>
      <c r="C8">
        <v>1270.748</v>
      </c>
      <c r="D8">
        <v>2164.1439999999998</v>
      </c>
      <c r="E8">
        <v>1878.7170000000001</v>
      </c>
      <c r="H8">
        <f t="shared" si="0"/>
        <v>1771.2030000000002</v>
      </c>
      <c r="K8" t="s">
        <v>239</v>
      </c>
      <c r="L8">
        <f>L6/SQRT(L7)</f>
        <v>141.82022667116399</v>
      </c>
      <c r="M8">
        <f>M6/SQRT(M7)</f>
        <v>136.19285786981101</v>
      </c>
      <c r="N8">
        <f>N6/SQRT(N7)</f>
        <v>139.55823805480267</v>
      </c>
    </row>
    <row r="9" spans="1:14">
      <c r="A9" s="58" t="s">
        <v>223</v>
      </c>
      <c r="B9">
        <v>1</v>
      </c>
      <c r="C9">
        <v>2105.7190000000001</v>
      </c>
      <c r="D9">
        <v>958.83299999999997</v>
      </c>
      <c r="E9">
        <v>2691.99</v>
      </c>
      <c r="F9">
        <v>1174.5429999999999</v>
      </c>
      <c r="H9">
        <f t="shared" si="0"/>
        <v>1732.7712499999998</v>
      </c>
      <c r="I9">
        <f>AVERAGE(H9:H11)</f>
        <v>1642.6395499999999</v>
      </c>
    </row>
    <row r="10" spans="1:14">
      <c r="A10" s="58"/>
      <c r="B10" s="37">
        <v>2</v>
      </c>
      <c r="C10">
        <v>1454.318</v>
      </c>
      <c r="D10">
        <v>1233.0450000000001</v>
      </c>
      <c r="E10">
        <v>1751.8789999999999</v>
      </c>
      <c r="F10">
        <v>2728.3180000000002</v>
      </c>
      <c r="H10">
        <f t="shared" si="0"/>
        <v>1791.89</v>
      </c>
    </row>
    <row r="11" spans="1:14">
      <c r="A11" s="58"/>
      <c r="B11" s="37">
        <v>3</v>
      </c>
      <c r="C11">
        <v>1322.2619999999999</v>
      </c>
      <c r="D11">
        <v>1374.732</v>
      </c>
      <c r="E11">
        <v>1596.0229999999999</v>
      </c>
      <c r="F11">
        <v>1530.124</v>
      </c>
      <c r="G11">
        <v>1193.146</v>
      </c>
      <c r="H11">
        <f t="shared" si="0"/>
        <v>1403.2574</v>
      </c>
    </row>
    <row r="12" spans="1:14">
      <c r="A12" s="58" t="s">
        <v>222</v>
      </c>
      <c r="B12" s="37">
        <v>1</v>
      </c>
      <c r="C12">
        <v>1970.5519999999999</v>
      </c>
      <c r="D12">
        <v>1202.625</v>
      </c>
      <c r="E12">
        <v>1070.951</v>
      </c>
      <c r="H12">
        <f t="shared" si="0"/>
        <v>1414.7093333333332</v>
      </c>
      <c r="I12">
        <f>AVERAGE(H12:H13)</f>
        <v>1685.0095416666666</v>
      </c>
    </row>
    <row r="13" spans="1:14">
      <c r="A13" s="58"/>
      <c r="B13" s="37">
        <v>2</v>
      </c>
      <c r="C13">
        <v>2025.3579999999999</v>
      </c>
      <c r="D13">
        <v>2687.5949999999998</v>
      </c>
      <c r="E13">
        <v>1510.925</v>
      </c>
      <c r="F13">
        <v>1597.3610000000001</v>
      </c>
      <c r="H13">
        <f t="shared" si="0"/>
        <v>1955.3097499999999</v>
      </c>
    </row>
    <row r="14" spans="1:14">
      <c r="A14" s="58" t="s">
        <v>238</v>
      </c>
      <c r="B14" s="37">
        <v>1</v>
      </c>
      <c r="C14">
        <v>2027.558</v>
      </c>
      <c r="D14">
        <v>1977.912</v>
      </c>
      <c r="E14">
        <v>2581.6129999999998</v>
      </c>
      <c r="F14">
        <v>1238.2860000000001</v>
      </c>
      <c r="G14">
        <v>1219.404</v>
      </c>
      <c r="H14">
        <f t="shared" si="0"/>
        <v>1808.9546000000003</v>
      </c>
      <c r="I14">
        <f>AVERAGE(H14:H15)</f>
        <v>1827.4314250000002</v>
      </c>
    </row>
    <row r="15" spans="1:14" ht="17.25" thickBot="1">
      <c r="A15" s="57"/>
      <c r="B15" s="37">
        <v>2</v>
      </c>
      <c r="C15">
        <v>1831.587</v>
      </c>
      <c r="D15">
        <v>1416.972</v>
      </c>
      <c r="E15">
        <v>2511.2109999999998</v>
      </c>
      <c r="F15">
        <v>1623.8630000000001</v>
      </c>
      <c r="H15">
        <f t="shared" si="0"/>
        <v>1845.9082500000002</v>
      </c>
    </row>
    <row r="16" spans="1:14" s="42" customFormat="1" ht="4.5" customHeight="1" thickBot="1">
      <c r="A16" s="48"/>
      <c r="B16" s="47"/>
      <c r="E16" s="46"/>
    </row>
    <row r="17" spans="1:9">
      <c r="A17" s="60" t="s">
        <v>235</v>
      </c>
      <c r="B17" s="37">
        <v>1</v>
      </c>
      <c r="C17">
        <v>986.62800000000004</v>
      </c>
      <c r="D17">
        <v>1004.0170000000001</v>
      </c>
      <c r="E17">
        <v>1965.9870000000001</v>
      </c>
      <c r="F17">
        <v>1686.778</v>
      </c>
      <c r="H17">
        <f t="shared" ref="H17:H28" si="1">AVERAGE(C17:G17)</f>
        <v>1410.8525</v>
      </c>
      <c r="I17">
        <f>AVERAGE(H17:H20)</f>
        <v>1419.9894333333332</v>
      </c>
    </row>
    <row r="18" spans="1:9">
      <c r="A18" s="58"/>
      <c r="B18" s="37">
        <v>2</v>
      </c>
      <c r="C18">
        <v>2481.3739999999998</v>
      </c>
      <c r="D18">
        <v>1013.7089999999999</v>
      </c>
      <c r="E18">
        <v>1166.6600000000001</v>
      </c>
      <c r="F18">
        <v>727.78300000000002</v>
      </c>
      <c r="G18">
        <v>1727.4359999999999</v>
      </c>
      <c r="H18">
        <f t="shared" si="1"/>
        <v>1423.3924</v>
      </c>
    </row>
    <row r="19" spans="1:9">
      <c r="A19" s="58"/>
      <c r="B19" s="37">
        <v>3</v>
      </c>
      <c r="C19">
        <v>987.91700000000003</v>
      </c>
      <c r="D19">
        <v>923.37699999999995</v>
      </c>
      <c r="E19">
        <v>2951.0050000000001</v>
      </c>
      <c r="H19">
        <f t="shared" si="1"/>
        <v>1620.7663333333333</v>
      </c>
    </row>
    <row r="20" spans="1:9">
      <c r="A20" s="58"/>
      <c r="B20" s="37">
        <v>4</v>
      </c>
      <c r="C20">
        <v>1223.079</v>
      </c>
      <c r="D20">
        <v>1207.932</v>
      </c>
      <c r="E20">
        <v>1363.9059999999999</v>
      </c>
      <c r="F20">
        <v>1104.8689999999999</v>
      </c>
      <c r="H20">
        <f t="shared" si="1"/>
        <v>1224.9465</v>
      </c>
    </row>
    <row r="21" spans="1:9">
      <c r="A21" s="62" t="s">
        <v>220</v>
      </c>
      <c r="B21" s="37">
        <v>1</v>
      </c>
      <c r="C21">
        <v>1523.62</v>
      </c>
      <c r="D21">
        <v>1617.325</v>
      </c>
      <c r="H21">
        <f t="shared" si="1"/>
        <v>1570.4724999999999</v>
      </c>
      <c r="I21">
        <f>AVERAGE(H21:H23)</f>
        <v>1396.9465</v>
      </c>
    </row>
    <row r="22" spans="1:9">
      <c r="A22" s="61"/>
      <c r="B22" s="37">
        <v>2</v>
      </c>
      <c r="C22">
        <v>1118.5029999999999</v>
      </c>
      <c r="D22">
        <v>664.19200000000001</v>
      </c>
      <c r="E22">
        <v>1745.3219999999999</v>
      </c>
      <c r="F22">
        <v>1335.7660000000001</v>
      </c>
      <c r="H22">
        <f t="shared" si="1"/>
        <v>1215.9457499999999</v>
      </c>
    </row>
    <row r="23" spans="1:9">
      <c r="A23" s="61"/>
      <c r="B23" s="37">
        <v>3</v>
      </c>
      <c r="C23">
        <v>1639.963</v>
      </c>
      <c r="D23">
        <v>909.00199999999995</v>
      </c>
      <c r="E23">
        <v>1336.671</v>
      </c>
      <c r="F23">
        <v>1732.049</v>
      </c>
      <c r="H23">
        <f t="shared" si="1"/>
        <v>1404.4212500000001</v>
      </c>
    </row>
    <row r="24" spans="1:9">
      <c r="A24" s="58" t="s">
        <v>219</v>
      </c>
      <c r="B24" s="37">
        <v>1</v>
      </c>
      <c r="C24">
        <v>1030.4110000000001</v>
      </c>
      <c r="D24">
        <v>1762.617</v>
      </c>
      <c r="E24">
        <v>750.51</v>
      </c>
      <c r="F24">
        <v>1532.37</v>
      </c>
      <c r="G24">
        <v>595.64599999999996</v>
      </c>
      <c r="H24">
        <f t="shared" si="1"/>
        <v>1134.3108</v>
      </c>
      <c r="I24">
        <f>AVERAGE(H24:H26)</f>
        <v>1085.4082000000001</v>
      </c>
    </row>
    <row r="25" spans="1:9">
      <c r="A25" s="58"/>
      <c r="B25" s="37">
        <v>2</v>
      </c>
      <c r="C25">
        <v>999.96400000000006</v>
      </c>
      <c r="D25">
        <v>1247.229</v>
      </c>
      <c r="E25">
        <v>1085.7739999999999</v>
      </c>
      <c r="F25">
        <v>1767.3710000000001</v>
      </c>
      <c r="G25">
        <v>902.52099999999996</v>
      </c>
      <c r="H25">
        <f t="shared" si="1"/>
        <v>1200.5717999999999</v>
      </c>
    </row>
    <row r="26" spans="1:9">
      <c r="A26" s="58"/>
      <c r="B26" s="37">
        <v>3</v>
      </c>
      <c r="C26">
        <v>522.37900000000002</v>
      </c>
      <c r="D26">
        <v>1320.3050000000001</v>
      </c>
      <c r="H26">
        <f t="shared" si="1"/>
        <v>921.3420000000001</v>
      </c>
    </row>
    <row r="27" spans="1:9">
      <c r="A27" s="58" t="s">
        <v>218</v>
      </c>
      <c r="B27" s="37">
        <v>1</v>
      </c>
      <c r="C27">
        <v>1186.4380000000001</v>
      </c>
      <c r="D27">
        <v>1810.5319999999999</v>
      </c>
      <c r="E27">
        <v>1114.028</v>
      </c>
      <c r="F27">
        <v>1618.0039999999999</v>
      </c>
      <c r="G27">
        <v>849.976</v>
      </c>
      <c r="H27">
        <f t="shared" si="1"/>
        <v>1315.7955999999999</v>
      </c>
      <c r="I27">
        <f>AVERAGE(H27:H28)</f>
        <v>1178.1041</v>
      </c>
    </row>
    <row r="28" spans="1:9" ht="17.25" thickBot="1">
      <c r="A28" s="57"/>
      <c r="B28" s="37">
        <v>2</v>
      </c>
      <c r="C28">
        <v>946.07899999999995</v>
      </c>
      <c r="D28">
        <v>696.24400000000003</v>
      </c>
      <c r="E28">
        <v>1819.1130000000001</v>
      </c>
      <c r="F28">
        <v>890.12599999999998</v>
      </c>
      <c r="G28">
        <v>850.50099999999998</v>
      </c>
      <c r="H28">
        <f t="shared" si="1"/>
        <v>1040.4126000000001</v>
      </c>
    </row>
    <row r="29" spans="1:9" s="42" customFormat="1" ht="4.5" customHeight="1" thickBot="1">
      <c r="A29" s="48"/>
      <c r="B29" s="47"/>
    </row>
    <row r="30" spans="1:9">
      <c r="A30" s="45" t="s">
        <v>217</v>
      </c>
      <c r="B30" s="37">
        <v>1</v>
      </c>
      <c r="C30">
        <v>1739.116</v>
      </c>
      <c r="D30">
        <v>1137.77</v>
      </c>
      <c r="E30">
        <v>1283.2339999999999</v>
      </c>
      <c r="F30">
        <v>984.67899999999997</v>
      </c>
      <c r="H30">
        <f t="shared" ref="H30:H45" si="2">AVERAGE(C30:G30)</f>
        <v>1286.19975</v>
      </c>
      <c r="I30">
        <f>AVERAGE(H30:H32)</f>
        <v>1276.7982500000001</v>
      </c>
    </row>
    <row r="31" spans="1:9">
      <c r="A31" s="44"/>
      <c r="B31" s="37">
        <v>2</v>
      </c>
      <c r="C31">
        <v>995.36900000000003</v>
      </c>
      <c r="D31">
        <v>2005.8109999999999</v>
      </c>
      <c r="E31">
        <v>949.75</v>
      </c>
      <c r="F31">
        <v>1541.5930000000001</v>
      </c>
      <c r="H31">
        <f t="shared" si="2"/>
        <v>1373.13075</v>
      </c>
    </row>
    <row r="32" spans="1:9">
      <c r="A32" s="44"/>
      <c r="B32" s="37">
        <v>3</v>
      </c>
      <c r="C32">
        <v>1529.5150000000001</v>
      </c>
      <c r="D32">
        <v>1285.944</v>
      </c>
      <c r="E32">
        <v>847.38400000000001</v>
      </c>
      <c r="F32">
        <v>1021.414</v>
      </c>
      <c r="H32">
        <f t="shared" si="2"/>
        <v>1171.0642499999999</v>
      </c>
    </row>
    <row r="33" spans="1:9">
      <c r="A33" s="44" t="s">
        <v>216</v>
      </c>
      <c r="B33" s="37">
        <v>1</v>
      </c>
      <c r="C33">
        <v>2086.4169999999999</v>
      </c>
      <c r="D33">
        <v>1484.454</v>
      </c>
      <c r="E33">
        <v>1278.4760000000001</v>
      </c>
      <c r="F33">
        <v>1854.529</v>
      </c>
      <c r="H33">
        <f t="shared" si="2"/>
        <v>1675.9690000000001</v>
      </c>
      <c r="I33">
        <f>AVERAGE(H33:H36)</f>
        <v>1406.3322291666668</v>
      </c>
    </row>
    <row r="34" spans="1:9">
      <c r="A34" s="44"/>
      <c r="B34" s="37">
        <v>2</v>
      </c>
      <c r="C34">
        <v>1590.373</v>
      </c>
      <c r="D34">
        <v>890.923</v>
      </c>
      <c r="H34">
        <f t="shared" si="2"/>
        <v>1240.6480000000001</v>
      </c>
    </row>
    <row r="35" spans="1:9">
      <c r="A35" s="44"/>
      <c r="B35" s="37">
        <v>3</v>
      </c>
      <c r="C35">
        <v>701.28399999999999</v>
      </c>
      <c r="D35">
        <v>2284.502</v>
      </c>
      <c r="E35">
        <v>1180.0129999999999</v>
      </c>
      <c r="H35">
        <f t="shared" si="2"/>
        <v>1388.5996666666667</v>
      </c>
    </row>
    <row r="36" spans="1:9">
      <c r="A36" s="44"/>
      <c r="B36" s="37">
        <v>4</v>
      </c>
      <c r="C36">
        <v>1078.0340000000001</v>
      </c>
      <c r="D36">
        <v>1861.7170000000001</v>
      </c>
      <c r="E36">
        <v>1174.23</v>
      </c>
      <c r="F36">
        <v>1166.4680000000001</v>
      </c>
      <c r="H36">
        <f t="shared" si="2"/>
        <v>1320.1122499999999</v>
      </c>
    </row>
    <row r="37" spans="1:9">
      <c r="A37" s="44" t="s">
        <v>234</v>
      </c>
      <c r="B37" s="37">
        <v>1</v>
      </c>
      <c r="C37">
        <v>824.07</v>
      </c>
      <c r="D37">
        <v>1469.41</v>
      </c>
      <c r="E37">
        <v>1574.877</v>
      </c>
      <c r="H37">
        <f t="shared" si="2"/>
        <v>1289.4523333333334</v>
      </c>
      <c r="I37">
        <f>AVERAGE(H37:H40)</f>
        <v>1725.7877708333333</v>
      </c>
    </row>
    <row r="38" spans="1:9">
      <c r="A38" s="40"/>
      <c r="B38">
        <v>2</v>
      </c>
      <c r="C38">
        <v>3023.8319999999999</v>
      </c>
      <c r="D38">
        <v>2941.4949999999999</v>
      </c>
      <c r="E38">
        <v>916.67899999999997</v>
      </c>
      <c r="H38">
        <f t="shared" si="2"/>
        <v>2294.002</v>
      </c>
    </row>
    <row r="39" spans="1:9">
      <c r="A39" s="40"/>
      <c r="B39">
        <v>3</v>
      </c>
      <c r="C39">
        <v>986.10599999999999</v>
      </c>
      <c r="D39">
        <v>941.37699999999995</v>
      </c>
      <c r="E39">
        <v>1696.67</v>
      </c>
      <c r="F39">
        <v>1574.066</v>
      </c>
      <c r="H39">
        <f t="shared" si="2"/>
        <v>1299.55475</v>
      </c>
    </row>
    <row r="40" spans="1:9">
      <c r="A40" s="40"/>
      <c r="B40">
        <v>4</v>
      </c>
      <c r="C40">
        <v>2400.5160000000001</v>
      </c>
      <c r="D40">
        <v>1137.1300000000001</v>
      </c>
      <c r="E40">
        <v>2599.7539999999999</v>
      </c>
      <c r="F40">
        <v>1943.1679999999999</v>
      </c>
      <c r="H40">
        <f t="shared" si="2"/>
        <v>2020.1419999999998</v>
      </c>
    </row>
    <row r="41" spans="1:9">
      <c r="A41" s="44" t="s">
        <v>233</v>
      </c>
      <c r="B41" s="37">
        <v>1</v>
      </c>
      <c r="C41">
        <v>1459.0920000000001</v>
      </c>
      <c r="D41">
        <v>1489.807</v>
      </c>
      <c r="E41">
        <v>1580.33</v>
      </c>
      <c r="F41">
        <v>1653.492</v>
      </c>
      <c r="G41">
        <v>1984.204</v>
      </c>
      <c r="H41">
        <f t="shared" si="2"/>
        <v>1633.385</v>
      </c>
      <c r="I41">
        <f>AVERAGE(H41:H43)</f>
        <v>1521.1443833333333</v>
      </c>
    </row>
    <row r="42" spans="1:9">
      <c r="A42" s="44"/>
      <c r="B42" s="37">
        <v>2</v>
      </c>
      <c r="C42">
        <v>1075.5719999999999</v>
      </c>
      <c r="D42">
        <v>935.726</v>
      </c>
      <c r="E42">
        <v>1149.6849999999999</v>
      </c>
      <c r="F42">
        <v>1906.0930000000001</v>
      </c>
      <c r="G42">
        <v>1691.671</v>
      </c>
      <c r="H42">
        <f t="shared" si="2"/>
        <v>1351.7494000000002</v>
      </c>
    </row>
    <row r="43" spans="1:9">
      <c r="A43" s="44"/>
      <c r="B43" s="37">
        <v>3</v>
      </c>
      <c r="C43">
        <v>1888.9580000000001</v>
      </c>
      <c r="D43">
        <v>1524.4559999999999</v>
      </c>
      <c r="E43">
        <v>1489.348</v>
      </c>
      <c r="F43">
        <v>1410.433</v>
      </c>
      <c r="H43">
        <f t="shared" si="2"/>
        <v>1578.2987499999999</v>
      </c>
    </row>
    <row r="44" spans="1:9">
      <c r="A44" s="44" t="s">
        <v>232</v>
      </c>
      <c r="B44" s="37">
        <v>1</v>
      </c>
      <c r="C44">
        <v>6196.3379999999997</v>
      </c>
      <c r="D44">
        <v>1695.0540000000001</v>
      </c>
      <c r="E44">
        <v>1569.444</v>
      </c>
      <c r="F44">
        <v>1775.877</v>
      </c>
      <c r="H44">
        <f t="shared" si="2"/>
        <v>2809.1782499999999</v>
      </c>
      <c r="I44">
        <f>AVERAGE(H44:H45)</f>
        <v>2100.8406249999998</v>
      </c>
    </row>
    <row r="45" spans="1:9" ht="17.25" thickBot="1">
      <c r="A45" s="43"/>
      <c r="B45" s="37">
        <v>2</v>
      </c>
      <c r="C45">
        <v>1489.5450000000001</v>
      </c>
      <c r="D45">
        <v>1537.934</v>
      </c>
      <c r="E45">
        <v>1150.03</v>
      </c>
      <c r="H45">
        <f t="shared" si="2"/>
        <v>1392.5029999999999</v>
      </c>
    </row>
    <row r="48" spans="1:9" ht="17.25" thickBot="1"/>
    <row r="49" spans="1:9">
      <c r="A49" s="60"/>
      <c r="B49" t="s">
        <v>246</v>
      </c>
      <c r="C49">
        <v>1</v>
      </c>
      <c r="D49">
        <v>2</v>
      </c>
      <c r="E49">
        <v>3</v>
      </c>
      <c r="F49">
        <v>4</v>
      </c>
      <c r="G49">
        <v>5</v>
      </c>
      <c r="H49" t="s">
        <v>242</v>
      </c>
    </row>
    <row r="50" spans="1:9">
      <c r="A50" s="58" t="s">
        <v>224</v>
      </c>
      <c r="B50">
        <v>1</v>
      </c>
      <c r="C50">
        <v>2903.181</v>
      </c>
      <c r="D50">
        <v>3457.7339999999999</v>
      </c>
      <c r="E50">
        <v>1572.8779999999999</v>
      </c>
      <c r="F50">
        <v>1502.7629999999999</v>
      </c>
      <c r="G50">
        <v>1624.143</v>
      </c>
      <c r="H50">
        <f t="shared" ref="H50:H58" si="3">AVERAGE(C50:G50)</f>
        <v>2212.1397999999999</v>
      </c>
      <c r="I50">
        <f>AVERAGE(H50:H54)</f>
        <v>2157.2237599999999</v>
      </c>
    </row>
    <row r="51" spans="1:9">
      <c r="A51" s="58"/>
      <c r="B51">
        <v>2</v>
      </c>
      <c r="C51">
        <v>2435.2660000000001</v>
      </c>
      <c r="D51">
        <v>2374.3159999999998</v>
      </c>
      <c r="E51">
        <v>2816.3989999999999</v>
      </c>
      <c r="F51">
        <v>1916.249</v>
      </c>
      <c r="G51">
        <v>1289.211</v>
      </c>
      <c r="H51">
        <f t="shared" si="3"/>
        <v>2166.2882</v>
      </c>
    </row>
    <row r="52" spans="1:9">
      <c r="A52" s="58"/>
      <c r="B52">
        <v>3</v>
      </c>
      <c r="C52">
        <v>1216.6590000000001</v>
      </c>
      <c r="D52">
        <v>2573.9960000000001</v>
      </c>
      <c r="E52">
        <v>2442.4740000000002</v>
      </c>
      <c r="F52">
        <v>1901.9469999999999</v>
      </c>
      <c r="G52">
        <v>871.02800000000002</v>
      </c>
      <c r="H52">
        <f t="shared" si="3"/>
        <v>1801.2208000000003</v>
      </c>
    </row>
    <row r="53" spans="1:9">
      <c r="A53" s="59"/>
      <c r="B53">
        <v>4</v>
      </c>
      <c r="C53">
        <v>1324.941</v>
      </c>
      <c r="D53">
        <v>2124.9499999999998</v>
      </c>
      <c r="E53">
        <v>3249.0949999999998</v>
      </c>
      <c r="F53">
        <v>1503.981</v>
      </c>
      <c r="G53">
        <v>2152.779</v>
      </c>
      <c r="H53">
        <f t="shared" si="3"/>
        <v>2071.1491999999998</v>
      </c>
    </row>
    <row r="54" spans="1:9">
      <c r="A54" s="59"/>
      <c r="B54">
        <v>5</v>
      </c>
      <c r="C54">
        <v>3435.9259999999999</v>
      </c>
      <c r="D54">
        <v>2796.7649999999999</v>
      </c>
      <c r="E54">
        <v>2943.5740000000001</v>
      </c>
      <c r="F54">
        <v>2008.7760000000001</v>
      </c>
      <c r="G54">
        <v>1491.5630000000001</v>
      </c>
      <c r="H54">
        <f t="shared" si="3"/>
        <v>2535.3208</v>
      </c>
    </row>
    <row r="55" spans="1:9">
      <c r="A55" s="58" t="s">
        <v>223</v>
      </c>
      <c r="B55">
        <v>1</v>
      </c>
      <c r="C55">
        <v>2115.9850000000001</v>
      </c>
      <c r="D55">
        <v>1581.538</v>
      </c>
      <c r="E55">
        <v>1267.431</v>
      </c>
      <c r="F55">
        <v>2622.5610000000001</v>
      </c>
      <c r="H55">
        <f t="shared" si="3"/>
        <v>1896.8787499999999</v>
      </c>
      <c r="I55">
        <f>AVERAGE(H55:H57)</f>
        <v>2280.4259166666666</v>
      </c>
    </row>
    <row r="56" spans="1:9">
      <c r="A56" s="58"/>
      <c r="B56">
        <v>2</v>
      </c>
      <c r="C56">
        <v>4302.0029999999997</v>
      </c>
      <c r="D56">
        <v>1950.1959999999999</v>
      </c>
      <c r="E56">
        <v>3203.9520000000002</v>
      </c>
      <c r="F56">
        <v>1100.0999999999999</v>
      </c>
      <c r="H56">
        <f t="shared" si="3"/>
        <v>2639.0627500000001</v>
      </c>
    </row>
    <row r="57" spans="1:9">
      <c r="A57" s="58"/>
      <c r="B57" s="37">
        <v>3</v>
      </c>
      <c r="C57">
        <v>2496.826</v>
      </c>
      <c r="D57">
        <v>2362.5929999999998</v>
      </c>
      <c r="E57">
        <v>2038.1980000000001</v>
      </c>
      <c r="F57">
        <v>2323.7280000000001</v>
      </c>
      <c r="H57">
        <f t="shared" si="3"/>
        <v>2305.3362500000003</v>
      </c>
    </row>
    <row r="58" spans="1:9" ht="17.25" thickBot="1">
      <c r="A58" s="57" t="s">
        <v>222</v>
      </c>
      <c r="B58" s="37">
        <v>1</v>
      </c>
      <c r="C58">
        <v>4310.3019999999997</v>
      </c>
      <c r="D58">
        <v>1404.4960000000001</v>
      </c>
      <c r="E58">
        <v>1899.0039999999999</v>
      </c>
      <c r="F58">
        <v>3048.36</v>
      </c>
      <c r="H58">
        <f t="shared" si="3"/>
        <v>2665.5405000000001</v>
      </c>
      <c r="I58">
        <f>AVERAGE(H58:H58)</f>
        <v>2665.5405000000001</v>
      </c>
    </row>
    <row r="59" spans="1:9" s="42" customFormat="1" ht="4.5" customHeight="1" thickBot="1">
      <c r="A59" s="48"/>
      <c r="B59" s="47"/>
      <c r="F59" s="46"/>
    </row>
    <row r="60" spans="1:9">
      <c r="A60" s="60" t="s">
        <v>235</v>
      </c>
      <c r="B60">
        <v>1</v>
      </c>
      <c r="C60">
        <v>2471.7249999999999</v>
      </c>
      <c r="D60">
        <v>2207.9589999999998</v>
      </c>
      <c r="E60">
        <v>2324.3110000000001</v>
      </c>
      <c r="F60">
        <v>2758.855</v>
      </c>
      <c r="G60">
        <v>2773.2310000000002</v>
      </c>
      <c r="H60">
        <f t="shared" ref="H60:H70" si="4">AVERAGE(C60:G60)</f>
        <v>2507.2161999999998</v>
      </c>
      <c r="I60">
        <f>AVERAGE(H60:H61)</f>
        <v>1746.1609333333333</v>
      </c>
    </row>
    <row r="61" spans="1:9">
      <c r="A61" s="58"/>
      <c r="B61">
        <v>2</v>
      </c>
      <c r="C61">
        <v>915.94299999999998</v>
      </c>
      <c r="D61">
        <v>1270.6389999999999</v>
      </c>
      <c r="E61">
        <v>768.73500000000001</v>
      </c>
      <c r="H61">
        <f t="shared" si="4"/>
        <v>985.10566666666671</v>
      </c>
    </row>
    <row r="62" spans="1:9">
      <c r="A62" s="62" t="s">
        <v>220</v>
      </c>
      <c r="B62">
        <v>1</v>
      </c>
      <c r="C62">
        <v>2462.8939999999998</v>
      </c>
      <c r="D62">
        <v>1020.647</v>
      </c>
      <c r="E62">
        <v>848.322</v>
      </c>
      <c r="F62">
        <v>1334.9849999999999</v>
      </c>
      <c r="H62">
        <f t="shared" si="4"/>
        <v>1416.7119999999998</v>
      </c>
      <c r="I62">
        <f>AVERAGE(H62:H64)</f>
        <v>1549.3857777777778</v>
      </c>
    </row>
    <row r="63" spans="1:9">
      <c r="A63" s="62"/>
      <c r="B63">
        <v>2</v>
      </c>
      <c r="C63">
        <v>2126.596</v>
      </c>
      <c r="D63">
        <v>1517.1679999999999</v>
      </c>
      <c r="E63">
        <v>2057.7130000000002</v>
      </c>
      <c r="H63">
        <f t="shared" si="4"/>
        <v>1900.4923333333336</v>
      </c>
    </row>
    <row r="64" spans="1:9">
      <c r="A64" s="62"/>
      <c r="B64">
        <v>3</v>
      </c>
      <c r="C64">
        <v>847.83699999999999</v>
      </c>
      <c r="D64">
        <v>1548.521</v>
      </c>
      <c r="E64">
        <v>1596.501</v>
      </c>
      <c r="H64">
        <f t="shared" si="4"/>
        <v>1330.9530000000002</v>
      </c>
    </row>
    <row r="65" spans="1:9">
      <c r="A65" s="62" t="s">
        <v>219</v>
      </c>
      <c r="B65">
        <v>1</v>
      </c>
      <c r="C65">
        <v>2169.4050000000002</v>
      </c>
      <c r="D65">
        <v>3429.8609999999999</v>
      </c>
      <c r="E65">
        <v>712.04399999999998</v>
      </c>
      <c r="F65">
        <v>546.79499999999996</v>
      </c>
      <c r="G65">
        <v>1651.5239999999999</v>
      </c>
      <c r="H65">
        <f t="shared" si="4"/>
        <v>1701.9257999999998</v>
      </c>
      <c r="I65">
        <f>AVERAGE(H65:H67)</f>
        <v>2323.7185333333332</v>
      </c>
    </row>
    <row r="66" spans="1:9">
      <c r="A66" s="62"/>
      <c r="B66">
        <v>2</v>
      </c>
      <c r="C66">
        <v>3372.5250000000001</v>
      </c>
      <c r="D66">
        <v>1944.7439999999999</v>
      </c>
      <c r="E66">
        <v>3528.6129999999998</v>
      </c>
      <c r="F66">
        <v>2783.63</v>
      </c>
      <c r="G66">
        <v>3616.3110000000001</v>
      </c>
      <c r="H66">
        <f t="shared" si="4"/>
        <v>3049.1645999999996</v>
      </c>
    </row>
    <row r="67" spans="1:9">
      <c r="A67" s="61"/>
      <c r="B67">
        <v>3</v>
      </c>
      <c r="C67">
        <v>2406.2489999999998</v>
      </c>
      <c r="D67">
        <v>989.87</v>
      </c>
      <c r="E67">
        <v>1887.3489999999999</v>
      </c>
      <c r="F67">
        <v>4352.0659999999998</v>
      </c>
      <c r="G67">
        <v>1464.7919999999999</v>
      </c>
      <c r="H67">
        <f t="shared" si="4"/>
        <v>2220.0652</v>
      </c>
    </row>
    <row r="68" spans="1:9">
      <c r="A68" s="62" t="s">
        <v>218</v>
      </c>
      <c r="B68">
        <v>1</v>
      </c>
      <c r="C68">
        <v>1477.1569999999999</v>
      </c>
      <c r="D68">
        <v>1695.9190000000001</v>
      </c>
      <c r="E68">
        <v>2405.6039999999998</v>
      </c>
      <c r="F68">
        <v>1211.7329999999999</v>
      </c>
      <c r="H68">
        <f t="shared" si="4"/>
        <v>1697.6032500000001</v>
      </c>
      <c r="I68">
        <f>AVERAGE(H68:H70)</f>
        <v>1637.2486944444445</v>
      </c>
    </row>
    <row r="69" spans="1:9">
      <c r="A69" s="58"/>
      <c r="B69">
        <v>2</v>
      </c>
      <c r="C69">
        <v>1489.3869999999999</v>
      </c>
      <c r="D69">
        <v>1989.1610000000001</v>
      </c>
      <c r="E69">
        <v>1639.57</v>
      </c>
      <c r="H69">
        <f t="shared" si="4"/>
        <v>1706.0393333333332</v>
      </c>
    </row>
    <row r="70" spans="1:9" ht="16.5" customHeight="1" thickBot="1">
      <c r="A70" s="64"/>
      <c r="B70" s="38">
        <v>3</v>
      </c>
      <c r="C70">
        <v>2263.77</v>
      </c>
      <c r="D70">
        <v>1020.062</v>
      </c>
      <c r="E70">
        <v>1299.789</v>
      </c>
      <c r="F70">
        <v>1448.7929999999999</v>
      </c>
      <c r="H70">
        <f t="shared" si="4"/>
        <v>1508.1034999999999</v>
      </c>
    </row>
    <row r="71" spans="1:9" s="42" customFormat="1" ht="3.75" customHeight="1" thickBot="1">
      <c r="A71" s="48"/>
      <c r="B71" s="47"/>
      <c r="F71" s="46"/>
    </row>
    <row r="72" spans="1:9">
      <c r="A72" s="60" t="s">
        <v>217</v>
      </c>
      <c r="B72">
        <v>1</v>
      </c>
      <c r="C72">
        <v>2153.0169999999998</v>
      </c>
      <c r="D72">
        <v>3073.864</v>
      </c>
      <c r="E72">
        <v>1294.758</v>
      </c>
      <c r="F72">
        <v>2271.4780000000001</v>
      </c>
      <c r="G72">
        <v>995.44399999999996</v>
      </c>
      <c r="H72">
        <f t="shared" ref="H72:H82" si="5">AVERAGE(C72:G72)</f>
        <v>1957.7121999999995</v>
      </c>
      <c r="I72">
        <f>AVERAGE(H72:H74)</f>
        <v>2203.8213166666665</v>
      </c>
    </row>
    <row r="73" spans="1:9">
      <c r="A73" s="58"/>
      <c r="B73" s="37">
        <v>2</v>
      </c>
      <c r="C73">
        <v>1467.825</v>
      </c>
      <c r="D73">
        <v>1901.8879999999999</v>
      </c>
      <c r="E73">
        <v>787.88</v>
      </c>
      <c r="F73">
        <v>2427.1979999999999</v>
      </c>
      <c r="H73">
        <f t="shared" si="5"/>
        <v>1646.1977499999998</v>
      </c>
    </row>
    <row r="74" spans="1:9">
      <c r="A74" s="58"/>
      <c r="B74" s="37">
        <v>3</v>
      </c>
      <c r="C74">
        <v>3015.8890000000001</v>
      </c>
      <c r="D74">
        <v>2406.549</v>
      </c>
      <c r="E74">
        <v>3707.6109999999999</v>
      </c>
      <c r="F74">
        <v>2900.1669999999999</v>
      </c>
      <c r="H74">
        <f t="shared" si="5"/>
        <v>3007.5539999999996</v>
      </c>
    </row>
    <row r="75" spans="1:9">
      <c r="A75" s="58" t="s">
        <v>260</v>
      </c>
      <c r="B75" s="37">
        <v>1</v>
      </c>
      <c r="C75">
        <v>1169.248</v>
      </c>
      <c r="D75">
        <v>1531.7239999999999</v>
      </c>
      <c r="E75">
        <v>1244.059</v>
      </c>
      <c r="F75">
        <v>1957.521</v>
      </c>
      <c r="G75">
        <v>868.92600000000004</v>
      </c>
      <c r="H75">
        <f t="shared" si="5"/>
        <v>1354.2955999999999</v>
      </c>
      <c r="I75">
        <f>AVERAGE(H75:H77)</f>
        <v>1744.7566166666666</v>
      </c>
    </row>
    <row r="76" spans="1:9">
      <c r="A76" s="58"/>
      <c r="B76" s="37">
        <v>2</v>
      </c>
      <c r="C76">
        <v>1978.819</v>
      </c>
      <c r="D76">
        <v>1753.74</v>
      </c>
      <c r="E76">
        <v>648.23500000000001</v>
      </c>
      <c r="F76">
        <v>1238.652</v>
      </c>
      <c r="H76">
        <f t="shared" si="5"/>
        <v>1404.8615</v>
      </c>
    </row>
    <row r="77" spans="1:9">
      <c r="A77" s="58"/>
      <c r="B77" s="37">
        <v>3</v>
      </c>
      <c r="C77">
        <v>4311.7969999999996</v>
      </c>
      <c r="D77">
        <v>1442.2950000000001</v>
      </c>
      <c r="E77">
        <v>1677.3330000000001</v>
      </c>
      <c r="F77">
        <v>2469.0259999999998</v>
      </c>
      <c r="H77">
        <f t="shared" si="5"/>
        <v>2475.1127499999998</v>
      </c>
    </row>
    <row r="78" spans="1:9">
      <c r="A78" s="58" t="s">
        <v>234</v>
      </c>
      <c r="B78" s="37">
        <v>1</v>
      </c>
      <c r="C78">
        <v>1723.0930000000001</v>
      </c>
      <c r="D78">
        <v>2571.0219999999999</v>
      </c>
      <c r="E78">
        <v>3343.5450000000001</v>
      </c>
      <c r="F78">
        <v>4005.8609999999999</v>
      </c>
      <c r="G78">
        <v>910.19</v>
      </c>
      <c r="H78">
        <f t="shared" si="5"/>
        <v>2510.7422000000001</v>
      </c>
      <c r="I78">
        <f>AVERAGE(H78:H78)</f>
        <v>2510.7422000000001</v>
      </c>
    </row>
    <row r="79" spans="1:9">
      <c r="A79" s="58" t="s">
        <v>259</v>
      </c>
      <c r="B79" s="37">
        <v>1</v>
      </c>
      <c r="C79">
        <v>6354.0389999999998</v>
      </c>
      <c r="D79">
        <v>2706.32</v>
      </c>
      <c r="E79">
        <v>2531.5189999999998</v>
      </c>
      <c r="F79">
        <v>1247.58</v>
      </c>
      <c r="G79">
        <v>2174.2730000000001</v>
      </c>
      <c r="H79">
        <f t="shared" si="5"/>
        <v>3002.7462</v>
      </c>
      <c r="I79">
        <f>AVERAGE(H79:H82)</f>
        <v>2193.0571333333332</v>
      </c>
    </row>
    <row r="80" spans="1:9">
      <c r="A80" s="62"/>
      <c r="B80" s="37">
        <v>2</v>
      </c>
      <c r="C80">
        <v>1328.107</v>
      </c>
      <c r="D80">
        <v>2388.4450000000002</v>
      </c>
      <c r="E80">
        <v>1743.1980000000001</v>
      </c>
      <c r="F80">
        <v>1015.558</v>
      </c>
      <c r="G80">
        <v>1881.173</v>
      </c>
      <c r="H80">
        <f t="shared" si="5"/>
        <v>1671.2962</v>
      </c>
    </row>
    <row r="81" spans="1:8">
      <c r="A81" s="61"/>
      <c r="B81" s="37">
        <v>3</v>
      </c>
      <c r="C81">
        <v>1390.4780000000001</v>
      </c>
      <c r="D81">
        <v>1688.5139999999999</v>
      </c>
      <c r="E81">
        <v>2970.89</v>
      </c>
      <c r="H81">
        <f t="shared" si="5"/>
        <v>2016.6273333333331</v>
      </c>
    </row>
    <row r="82" spans="1:8" ht="17.25" thickBot="1">
      <c r="A82" s="64"/>
      <c r="B82" s="37">
        <v>4</v>
      </c>
      <c r="C82">
        <v>1416.903</v>
      </c>
      <c r="D82">
        <v>963.81700000000001</v>
      </c>
      <c r="E82">
        <v>3906.2959999999998</v>
      </c>
      <c r="F82">
        <v>1158.2080000000001</v>
      </c>
      <c r="G82">
        <v>2962.57</v>
      </c>
      <c r="H82">
        <f t="shared" si="5"/>
        <v>2081.5587999999998</v>
      </c>
    </row>
  </sheetData>
  <mergeCells count="1">
    <mergeCell ref="F2:K2"/>
  </mergeCells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C5C3-400F-4B92-BB15-44BA5AF2AC37}">
  <sheetPr>
    <tabColor theme="9" tint="-0.499984740745262"/>
  </sheetPr>
  <dimension ref="B7:N16"/>
  <sheetViews>
    <sheetView workbookViewId="0">
      <selection activeCell="F28" sqref="F27:F28"/>
    </sheetView>
  </sheetViews>
  <sheetFormatPr defaultRowHeight="16.5"/>
  <sheetData>
    <row r="7" spans="2:14">
      <c r="K7" s="13"/>
    </row>
    <row r="8" spans="2:14">
      <c r="K8" s="14"/>
    </row>
    <row r="9" spans="2:14">
      <c r="K9" s="14"/>
    </row>
    <row r="10" spans="2:14">
      <c r="B10" s="9" t="s">
        <v>50</v>
      </c>
      <c r="J10" s="9" t="s">
        <v>51</v>
      </c>
      <c r="K10" s="14"/>
    </row>
    <row r="12" spans="2:14">
      <c r="B12" s="15" t="s">
        <v>46</v>
      </c>
      <c r="C12" s="15" t="s">
        <v>47</v>
      </c>
      <c r="D12" s="15" t="s">
        <v>48</v>
      </c>
      <c r="E12" s="15" t="s">
        <v>49</v>
      </c>
      <c r="J12" s="8" t="s">
        <v>21</v>
      </c>
      <c r="K12" s="8" t="s">
        <v>22</v>
      </c>
      <c r="L12" s="8" t="s">
        <v>23</v>
      </c>
      <c r="M12" s="8" t="s">
        <v>24</v>
      </c>
      <c r="N12" s="8" t="s">
        <v>25</v>
      </c>
    </row>
    <row r="13" spans="2:14">
      <c r="B13" s="2">
        <v>1</v>
      </c>
      <c r="C13" s="2">
        <v>0.24622761782882266</v>
      </c>
      <c r="D13" s="2">
        <v>0.72951372581075125</v>
      </c>
      <c r="E13" s="2">
        <v>0.4966501902838667</v>
      </c>
      <c r="J13" s="1">
        <v>1</v>
      </c>
      <c r="K13" s="1">
        <v>0.196613300316242</v>
      </c>
      <c r="L13" s="1">
        <v>0.17997671898684689</v>
      </c>
      <c r="M13" s="1">
        <v>0.29247059369025319</v>
      </c>
      <c r="N13" s="1">
        <v>0.36473133667413599</v>
      </c>
    </row>
    <row r="14" spans="2:14">
      <c r="B14" s="2">
        <v>0.96128353367092301</v>
      </c>
      <c r="C14" s="2">
        <v>0.32668215338365142</v>
      </c>
      <c r="D14" s="2">
        <v>0.78116919543278884</v>
      </c>
      <c r="E14" s="2">
        <v>0.35615455638938681</v>
      </c>
      <c r="J14" s="1">
        <v>1</v>
      </c>
      <c r="K14" s="1">
        <v>0.20612977202392652</v>
      </c>
      <c r="L14" s="1">
        <v>0.18408632415642751</v>
      </c>
      <c r="M14" s="1">
        <v>0.29899345021549845</v>
      </c>
      <c r="N14" s="1">
        <v>0.37831741277268643</v>
      </c>
    </row>
    <row r="15" spans="2:14">
      <c r="B15" s="2">
        <v>0.69232159119392056</v>
      </c>
      <c r="C15" s="2">
        <v>0.40479229100338027</v>
      </c>
      <c r="D15" s="2">
        <v>0.84004929751475033</v>
      </c>
      <c r="E15" s="2">
        <v>0.25113230131902914</v>
      </c>
      <c r="J15">
        <v>1</v>
      </c>
      <c r="K15">
        <v>0.22906524893461874</v>
      </c>
      <c r="L15">
        <v>0.21276077675390662</v>
      </c>
      <c r="M15">
        <v>0.33940841288248785</v>
      </c>
      <c r="N15">
        <v>0.41344840158809176</v>
      </c>
    </row>
    <row r="16" spans="2:14">
      <c r="J16">
        <v>1</v>
      </c>
      <c r="K16">
        <v>0.21060277375826242</v>
      </c>
      <c r="L16">
        <v>0.19227460663239368</v>
      </c>
      <c r="M16">
        <v>0.31029081892941318</v>
      </c>
      <c r="N16">
        <v>0.38549905034497139</v>
      </c>
    </row>
  </sheetData>
  <phoneticPr fontId="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F93A-C6C9-4C01-B86A-9F86B6980FF3}">
  <dimension ref="A2:S88"/>
  <sheetViews>
    <sheetView workbookViewId="0">
      <selection activeCell="R27" sqref="R27"/>
    </sheetView>
  </sheetViews>
  <sheetFormatPr defaultRowHeight="16.5"/>
  <sheetData>
    <row r="2" spans="1:19">
      <c r="B2" s="65" t="s">
        <v>267</v>
      </c>
      <c r="H2" s="65" t="s">
        <v>271</v>
      </c>
      <c r="N2" s="65" t="s">
        <v>273</v>
      </c>
    </row>
    <row r="3" spans="1:19">
      <c r="C3" t="s">
        <v>266</v>
      </c>
    </row>
    <row r="4" spans="1:19">
      <c r="H4" t="s">
        <v>21</v>
      </c>
      <c r="I4" t="s">
        <v>269</v>
      </c>
      <c r="J4" t="s">
        <v>270</v>
      </c>
    </row>
    <row r="5" spans="1:19">
      <c r="A5" s="107" t="s">
        <v>261</v>
      </c>
      <c r="C5">
        <v>75.680208807239779</v>
      </c>
      <c r="H5" t="s">
        <v>268</v>
      </c>
      <c r="I5" t="s">
        <v>268</v>
      </c>
      <c r="J5" t="s">
        <v>268</v>
      </c>
      <c r="N5" t="s">
        <v>21</v>
      </c>
      <c r="P5" t="s">
        <v>269</v>
      </c>
      <c r="R5" t="s">
        <v>270</v>
      </c>
    </row>
    <row r="6" spans="1:19">
      <c r="A6" s="107"/>
      <c r="C6">
        <v>76.141151134906281</v>
      </c>
      <c r="H6">
        <v>9</v>
      </c>
      <c r="I6">
        <v>11</v>
      </c>
      <c r="J6">
        <v>14</v>
      </c>
      <c r="N6" t="s">
        <v>272</v>
      </c>
      <c r="O6" t="s">
        <v>230</v>
      </c>
      <c r="P6" t="s">
        <v>272</v>
      </c>
      <c r="Q6" t="s">
        <v>230</v>
      </c>
      <c r="R6" t="s">
        <v>272</v>
      </c>
      <c r="S6" t="s">
        <v>230</v>
      </c>
    </row>
    <row r="7" spans="1:19">
      <c r="A7" s="107"/>
      <c r="C7">
        <v>85.402505901232047</v>
      </c>
      <c r="H7">
        <v>19</v>
      </c>
      <c r="I7">
        <v>9</v>
      </c>
      <c r="J7">
        <v>9</v>
      </c>
      <c r="N7">
        <v>6.6000000000000003E-2</v>
      </c>
      <c r="O7">
        <v>34.92</v>
      </c>
      <c r="P7">
        <v>7.4999999999999997E-2</v>
      </c>
      <c r="Q7">
        <v>38.411999999999999</v>
      </c>
      <c r="R7">
        <v>7.0000000000000007E-2</v>
      </c>
      <c r="S7">
        <v>34.046999999999997</v>
      </c>
    </row>
    <row r="8" spans="1:19">
      <c r="A8" s="107"/>
      <c r="C8">
        <v>76.553475968660209</v>
      </c>
      <c r="H8">
        <v>15</v>
      </c>
      <c r="I8">
        <v>14</v>
      </c>
      <c r="J8">
        <v>14</v>
      </c>
      <c r="N8">
        <v>6.9000000000000006E-2</v>
      </c>
      <c r="O8">
        <v>50.634</v>
      </c>
      <c r="P8">
        <v>5.8999999999999997E-2</v>
      </c>
      <c r="Q8">
        <v>71.585999999999999</v>
      </c>
      <c r="R8">
        <v>5.0999999999999997E-2</v>
      </c>
      <c r="S8">
        <v>35.792999999999999</v>
      </c>
    </row>
    <row r="9" spans="1:19">
      <c r="A9" s="107"/>
      <c r="C9">
        <v>80.254668640392339</v>
      </c>
      <c r="H9">
        <v>7</v>
      </c>
      <c r="I9">
        <v>6</v>
      </c>
      <c r="J9">
        <v>18</v>
      </c>
      <c r="N9">
        <v>5.6000000000000001E-2</v>
      </c>
      <c r="O9">
        <v>36.666000000000004</v>
      </c>
      <c r="P9">
        <v>5.8000000000000003E-2</v>
      </c>
      <c r="Q9">
        <v>73.332000000000008</v>
      </c>
      <c r="R9">
        <v>5.8999999999999997E-2</v>
      </c>
      <c r="S9">
        <v>48.015000000000001</v>
      </c>
    </row>
    <row r="10" spans="1:19">
      <c r="A10" s="107"/>
      <c r="C10">
        <v>72.486387824064764</v>
      </c>
      <c r="H10">
        <v>6</v>
      </c>
      <c r="I10">
        <v>11</v>
      </c>
      <c r="J10">
        <v>9</v>
      </c>
      <c r="N10">
        <v>5.0999999999999997E-2</v>
      </c>
      <c r="O10">
        <v>29.682000000000002</v>
      </c>
      <c r="P10">
        <v>4.8000000000000001E-2</v>
      </c>
      <c r="Q10">
        <v>30.555000000000003</v>
      </c>
      <c r="R10">
        <v>8.3000000000000004E-2</v>
      </c>
      <c r="S10">
        <v>60.237000000000002</v>
      </c>
    </row>
    <row r="11" spans="1:19">
      <c r="A11" s="107"/>
      <c r="C11">
        <v>77.359492638783095</v>
      </c>
      <c r="H11" s="38"/>
      <c r="P11">
        <v>6.0999999999999999E-2</v>
      </c>
      <c r="Q11">
        <v>71.585999999999999</v>
      </c>
      <c r="R11">
        <v>0.121</v>
      </c>
      <c r="S11">
        <v>74.204999999999998</v>
      </c>
    </row>
    <row r="12" spans="1:19">
      <c r="A12" s="108"/>
      <c r="C12">
        <v>80.888538356521124</v>
      </c>
      <c r="H12">
        <v>7</v>
      </c>
      <c r="I12">
        <v>12</v>
      </c>
      <c r="J12">
        <v>9</v>
      </c>
      <c r="N12">
        <v>2.7E-2</v>
      </c>
      <c r="O12">
        <v>27.936</v>
      </c>
      <c r="P12">
        <v>7.2999999999999995E-2</v>
      </c>
      <c r="Q12">
        <v>64.602000000000004</v>
      </c>
    </row>
    <row r="13" spans="1:19">
      <c r="A13" s="109" t="s">
        <v>262</v>
      </c>
      <c r="C13">
        <v>77.289239015141092</v>
      </c>
      <c r="H13">
        <v>6</v>
      </c>
      <c r="I13">
        <v>13</v>
      </c>
      <c r="J13">
        <v>8</v>
      </c>
      <c r="N13">
        <v>3.3000000000000002E-2</v>
      </c>
      <c r="O13">
        <v>50.634</v>
      </c>
      <c r="R13">
        <v>7.1999999999999995E-2</v>
      </c>
      <c r="S13">
        <v>38.411999999999999</v>
      </c>
    </row>
    <row r="14" spans="1:19">
      <c r="A14" s="107"/>
      <c r="C14">
        <v>69.55358180106802</v>
      </c>
      <c r="H14">
        <v>5</v>
      </c>
      <c r="I14">
        <v>15</v>
      </c>
      <c r="J14">
        <v>10</v>
      </c>
      <c r="N14">
        <v>3.5999999999999997E-2</v>
      </c>
      <c r="O14">
        <v>41.904000000000003</v>
      </c>
      <c r="P14">
        <v>5.2999999999999999E-2</v>
      </c>
      <c r="Q14">
        <v>88.173000000000002</v>
      </c>
      <c r="R14">
        <v>5.5E-2</v>
      </c>
      <c r="S14">
        <v>34.046999999999997</v>
      </c>
    </row>
    <row r="15" spans="1:19">
      <c r="A15" s="107"/>
      <c r="C15">
        <v>73.4469928793051</v>
      </c>
      <c r="H15">
        <v>10</v>
      </c>
      <c r="I15">
        <v>8</v>
      </c>
      <c r="J15">
        <v>11</v>
      </c>
      <c r="N15">
        <v>3.4000000000000002E-2</v>
      </c>
      <c r="O15">
        <v>47.142000000000003</v>
      </c>
      <c r="P15">
        <v>4.5999999999999999E-2</v>
      </c>
      <c r="Q15">
        <v>82.935000000000002</v>
      </c>
      <c r="R15">
        <v>7.0999999999999994E-2</v>
      </c>
      <c r="S15">
        <v>41.030999999999999</v>
      </c>
    </row>
    <row r="16" spans="1:19">
      <c r="A16" s="107"/>
      <c r="C16">
        <v>71.466340026418436</v>
      </c>
      <c r="H16">
        <v>7</v>
      </c>
      <c r="I16">
        <v>9</v>
      </c>
      <c r="P16">
        <v>5.8999999999999997E-2</v>
      </c>
      <c r="Q16">
        <v>49.761000000000003</v>
      </c>
      <c r="R16">
        <v>7.6999999999999999E-2</v>
      </c>
      <c r="S16">
        <v>53.253</v>
      </c>
    </row>
    <row r="17" spans="1:19">
      <c r="A17" s="107"/>
      <c r="C17">
        <v>72.379096300549818</v>
      </c>
      <c r="H17" s="38"/>
      <c r="J17">
        <v>8</v>
      </c>
      <c r="N17">
        <v>2.3E-2</v>
      </c>
      <c r="O17">
        <v>13.968</v>
      </c>
      <c r="P17">
        <v>5.7000000000000002E-2</v>
      </c>
      <c r="Q17">
        <v>30.555000000000003</v>
      </c>
      <c r="R17">
        <v>7.6999999999999999E-2</v>
      </c>
      <c r="S17">
        <v>36.666000000000004</v>
      </c>
    </row>
    <row r="18" spans="1:19">
      <c r="A18" s="107"/>
      <c r="C18">
        <v>65.082990545212311</v>
      </c>
      <c r="H18">
        <v>4</v>
      </c>
      <c r="I18">
        <v>29</v>
      </c>
      <c r="J18">
        <v>8</v>
      </c>
      <c r="N18">
        <v>2.5000000000000001E-2</v>
      </c>
      <c r="O18">
        <v>20.079000000000001</v>
      </c>
      <c r="P18">
        <v>4.4999999999999998E-2</v>
      </c>
      <c r="Q18">
        <v>40.158000000000001</v>
      </c>
    </row>
    <row r="19" spans="1:19">
      <c r="A19" s="108"/>
      <c r="C19">
        <v>69.948007581498302</v>
      </c>
      <c r="H19">
        <v>7</v>
      </c>
      <c r="I19">
        <v>28</v>
      </c>
      <c r="J19">
        <v>9</v>
      </c>
      <c r="N19">
        <v>4.3999999999999997E-2</v>
      </c>
      <c r="O19">
        <v>30.555000000000003</v>
      </c>
      <c r="P19">
        <v>4.5999999999999999E-2</v>
      </c>
      <c r="Q19">
        <v>48.015000000000001</v>
      </c>
      <c r="R19">
        <v>4.9000000000000002E-2</v>
      </c>
      <c r="S19">
        <v>44.522999999999996</v>
      </c>
    </row>
    <row r="20" spans="1:19">
      <c r="A20" s="109" t="s">
        <v>263</v>
      </c>
      <c r="C20">
        <v>79.356672320335321</v>
      </c>
      <c r="H20">
        <v>5</v>
      </c>
      <c r="I20">
        <v>22</v>
      </c>
      <c r="J20">
        <v>4</v>
      </c>
      <c r="N20">
        <v>4.3999999999999997E-2</v>
      </c>
      <c r="O20">
        <v>38.411999999999999</v>
      </c>
      <c r="R20">
        <v>6.3E-2</v>
      </c>
      <c r="S20">
        <v>68.966999999999999</v>
      </c>
    </row>
    <row r="21" spans="1:19">
      <c r="A21" s="107"/>
      <c r="C21">
        <v>79.363843264141892</v>
      </c>
      <c r="H21">
        <v>6</v>
      </c>
      <c r="I21">
        <v>27</v>
      </c>
      <c r="J21">
        <v>7</v>
      </c>
      <c r="P21">
        <v>4.3999999999999997E-2</v>
      </c>
      <c r="Q21">
        <v>26.189999999999998</v>
      </c>
      <c r="R21">
        <v>5.6000000000000001E-2</v>
      </c>
      <c r="S21">
        <v>48.015000000000001</v>
      </c>
    </row>
    <row r="22" spans="1:19">
      <c r="A22" s="107"/>
      <c r="C22">
        <v>69.765128858470376</v>
      </c>
      <c r="H22">
        <v>14</v>
      </c>
      <c r="I22">
        <v>12</v>
      </c>
      <c r="N22">
        <v>4.5999999999999999E-2</v>
      </c>
      <c r="O22">
        <v>60.237000000000002</v>
      </c>
      <c r="P22">
        <v>5.7000000000000002E-2</v>
      </c>
      <c r="Q22">
        <v>41.030999999999999</v>
      </c>
      <c r="R22">
        <v>7.6999999999999999E-2</v>
      </c>
      <c r="S22">
        <v>65.474999999999994</v>
      </c>
    </row>
    <row r="23" spans="1:19">
      <c r="A23" s="107"/>
      <c r="C23">
        <v>77.843882889819739</v>
      </c>
      <c r="I23" s="38"/>
      <c r="J23">
        <v>8</v>
      </c>
      <c r="N23">
        <v>6.4000000000000001E-2</v>
      </c>
      <c r="O23">
        <v>88.173000000000002</v>
      </c>
      <c r="P23">
        <v>5.1999999999999998E-2</v>
      </c>
      <c r="Q23">
        <v>34.046999999999997</v>
      </c>
      <c r="R23">
        <v>6.3E-2</v>
      </c>
      <c r="S23">
        <v>55.872</v>
      </c>
    </row>
    <row r="24" spans="1:19">
      <c r="A24" s="107"/>
      <c r="C24">
        <v>78.224286738221508</v>
      </c>
      <c r="H24">
        <v>6</v>
      </c>
      <c r="I24">
        <v>9</v>
      </c>
      <c r="J24">
        <v>6</v>
      </c>
      <c r="N24">
        <v>4.7E-2</v>
      </c>
      <c r="O24">
        <v>63.728999999999999</v>
      </c>
      <c r="P24">
        <v>4.2999999999999997E-2</v>
      </c>
      <c r="Q24">
        <v>28.809000000000001</v>
      </c>
      <c r="R24">
        <v>6.8000000000000005E-2</v>
      </c>
      <c r="S24">
        <v>63.728999999999999</v>
      </c>
    </row>
    <row r="25" spans="1:19">
      <c r="A25" s="108"/>
      <c r="C25">
        <v>72.519858017019388</v>
      </c>
      <c r="H25">
        <v>7</v>
      </c>
      <c r="I25">
        <v>12</v>
      </c>
      <c r="P25">
        <v>5.0999999999999997E-2</v>
      </c>
      <c r="Q25">
        <v>30.555000000000003</v>
      </c>
    </row>
    <row r="26" spans="1:19">
      <c r="A26" s="109" t="s">
        <v>264</v>
      </c>
      <c r="C26">
        <v>99.619750651265505</v>
      </c>
      <c r="H26">
        <v>5</v>
      </c>
      <c r="I26">
        <v>10</v>
      </c>
      <c r="J26">
        <v>8</v>
      </c>
      <c r="N26">
        <v>3.7999999999999999E-2</v>
      </c>
      <c r="O26">
        <v>20.079000000000001</v>
      </c>
      <c r="P26">
        <v>5.6000000000000001E-2</v>
      </c>
      <c r="Q26">
        <v>56.745000000000005</v>
      </c>
      <c r="R26">
        <v>8.1000000000000003E-2</v>
      </c>
      <c r="S26">
        <v>57.618000000000002</v>
      </c>
    </row>
    <row r="27" spans="1:19">
      <c r="A27" s="107"/>
      <c r="C27">
        <v>100.99625034573828</v>
      </c>
      <c r="H27">
        <v>6</v>
      </c>
      <c r="I27">
        <v>18</v>
      </c>
      <c r="J27">
        <v>12</v>
      </c>
      <c r="N27">
        <v>0.05</v>
      </c>
      <c r="O27">
        <v>16.587</v>
      </c>
      <c r="P27">
        <v>5.7000000000000002E-2</v>
      </c>
      <c r="Q27">
        <v>45.396000000000001</v>
      </c>
      <c r="R27">
        <v>0.123</v>
      </c>
      <c r="S27">
        <v>73.332000000000008</v>
      </c>
    </row>
    <row r="28" spans="1:19">
      <c r="A28" s="108"/>
      <c r="C28">
        <v>93.732062089698957</v>
      </c>
      <c r="H28">
        <v>11</v>
      </c>
      <c r="I28">
        <v>17</v>
      </c>
      <c r="J28">
        <v>9</v>
      </c>
      <c r="N28">
        <v>3.4000000000000002E-2</v>
      </c>
      <c r="O28">
        <v>23.571000000000002</v>
      </c>
      <c r="R28">
        <v>0.112</v>
      </c>
      <c r="S28">
        <v>49.761000000000003</v>
      </c>
    </row>
    <row r="29" spans="1:19">
      <c r="A29" s="109" t="s">
        <v>265</v>
      </c>
      <c r="C29">
        <v>84.550444878571966</v>
      </c>
      <c r="J29">
        <v>8</v>
      </c>
      <c r="N29">
        <v>2.8000000000000001E-2</v>
      </c>
      <c r="O29">
        <v>16.587</v>
      </c>
      <c r="P29">
        <v>6.9000000000000006E-2</v>
      </c>
      <c r="Q29">
        <v>42.777000000000001</v>
      </c>
      <c r="R29">
        <v>6.2E-2</v>
      </c>
      <c r="S29">
        <v>41.904000000000003</v>
      </c>
    </row>
    <row r="30" spans="1:19">
      <c r="A30" s="107"/>
      <c r="C30">
        <v>79.444429045744698</v>
      </c>
      <c r="H30">
        <v>9</v>
      </c>
      <c r="J30">
        <v>7</v>
      </c>
      <c r="P30">
        <v>9.5000000000000001E-2</v>
      </c>
      <c r="Q30">
        <v>74.204999999999998</v>
      </c>
      <c r="R30">
        <v>7.8E-2</v>
      </c>
      <c r="S30">
        <v>61.982999999999997</v>
      </c>
    </row>
    <row r="31" spans="1:19">
      <c r="A31" s="107"/>
      <c r="C31">
        <v>72.616083856141458</v>
      </c>
      <c r="H31">
        <v>7</v>
      </c>
      <c r="I31">
        <v>8</v>
      </c>
      <c r="N31">
        <v>3.2000000000000001E-2</v>
      </c>
      <c r="O31">
        <v>37.538999999999994</v>
      </c>
      <c r="P31">
        <v>8.4000000000000005E-2</v>
      </c>
      <c r="Q31">
        <v>66.347999999999999</v>
      </c>
    </row>
    <row r="32" spans="1:19">
      <c r="A32" s="107"/>
      <c r="C32">
        <v>82.233782578469757</v>
      </c>
      <c r="H32">
        <v>11</v>
      </c>
      <c r="I32">
        <v>9</v>
      </c>
      <c r="J32">
        <v>5</v>
      </c>
      <c r="N32">
        <v>3.1E-2</v>
      </c>
      <c r="O32">
        <v>36.666000000000004</v>
      </c>
      <c r="P32">
        <v>9.9000000000000005E-2</v>
      </c>
      <c r="Q32">
        <v>62.855999999999995</v>
      </c>
      <c r="R32">
        <v>0.03</v>
      </c>
      <c r="S32">
        <v>57.618000000000002</v>
      </c>
    </row>
    <row r="33" spans="1:19">
      <c r="A33" s="107"/>
      <c r="C33">
        <v>73.28829708135089</v>
      </c>
      <c r="H33">
        <v>14</v>
      </c>
      <c r="I33">
        <v>5</v>
      </c>
      <c r="J33">
        <v>2</v>
      </c>
      <c r="N33">
        <v>0.03</v>
      </c>
      <c r="O33">
        <v>20.079000000000001</v>
      </c>
      <c r="P33">
        <v>8.4000000000000005E-2</v>
      </c>
      <c r="Q33">
        <v>109.125</v>
      </c>
      <c r="R33">
        <v>5.7000000000000002E-2</v>
      </c>
      <c r="S33">
        <v>52.379999999999995</v>
      </c>
    </row>
    <row r="34" spans="1:19">
      <c r="A34" s="107"/>
      <c r="C34">
        <v>63.694390295746501</v>
      </c>
      <c r="I34">
        <v>20</v>
      </c>
      <c r="J34">
        <v>2</v>
      </c>
      <c r="N34">
        <v>1.4E-2</v>
      </c>
      <c r="O34">
        <v>16.587</v>
      </c>
      <c r="P34">
        <v>6.5000000000000002E-2</v>
      </c>
      <c r="Q34">
        <v>48.887999999999998</v>
      </c>
      <c r="R34">
        <v>4.1000000000000002E-2</v>
      </c>
      <c r="S34">
        <v>37.538999999999994</v>
      </c>
    </row>
    <row r="35" spans="1:19">
      <c r="A35" s="107"/>
      <c r="C35">
        <v>67.218236521598854</v>
      </c>
      <c r="H35">
        <v>3</v>
      </c>
      <c r="I35">
        <v>16</v>
      </c>
      <c r="J35">
        <v>5</v>
      </c>
      <c r="P35">
        <v>7.1999999999999995E-2</v>
      </c>
      <c r="Q35">
        <v>70.713000000000008</v>
      </c>
      <c r="R35">
        <v>3.6999999999999998E-2</v>
      </c>
      <c r="S35">
        <v>37.538999999999994</v>
      </c>
    </row>
    <row r="36" spans="1:19">
      <c r="A36" s="107"/>
      <c r="C36">
        <v>65.85078691797375</v>
      </c>
      <c r="H36">
        <v>2</v>
      </c>
      <c r="I36">
        <v>13</v>
      </c>
      <c r="J36">
        <v>9</v>
      </c>
      <c r="N36">
        <v>0.02</v>
      </c>
      <c r="O36">
        <v>19.206</v>
      </c>
    </row>
    <row r="37" spans="1:19">
      <c r="A37" s="107"/>
      <c r="C37">
        <v>81.787197053814367</v>
      </c>
      <c r="H37">
        <v>4</v>
      </c>
      <c r="N37">
        <v>4.7E-2</v>
      </c>
      <c r="O37">
        <v>23.571000000000002</v>
      </c>
      <c r="P37">
        <v>6.8000000000000005E-2</v>
      </c>
      <c r="Q37">
        <v>116.10900000000001</v>
      </c>
      <c r="R37">
        <v>5.6000000000000001E-2</v>
      </c>
      <c r="S37">
        <v>49.761000000000003</v>
      </c>
    </row>
    <row r="38" spans="1:19">
      <c r="A38" s="107"/>
      <c r="C38">
        <v>82.109702607876969</v>
      </c>
      <c r="H38">
        <v>6</v>
      </c>
      <c r="I38">
        <v>10</v>
      </c>
      <c r="J38">
        <v>5</v>
      </c>
      <c r="N38">
        <v>5.8999999999999997E-2</v>
      </c>
      <c r="O38">
        <v>63.728999999999999</v>
      </c>
      <c r="P38">
        <v>5.2999999999999999E-2</v>
      </c>
      <c r="Q38">
        <v>89.918999999999997</v>
      </c>
      <c r="R38">
        <v>0.05</v>
      </c>
      <c r="S38">
        <v>28.809000000000001</v>
      </c>
    </row>
    <row r="39" spans="1:19">
      <c r="A39" s="107"/>
      <c r="C39">
        <v>75.234686506520902</v>
      </c>
      <c r="I39">
        <v>16</v>
      </c>
      <c r="J39">
        <v>5</v>
      </c>
      <c r="N39">
        <v>4.2999999999999997E-2</v>
      </c>
      <c r="O39">
        <v>16.587</v>
      </c>
      <c r="P39">
        <v>5.8000000000000003E-2</v>
      </c>
      <c r="Q39">
        <v>98.649000000000001</v>
      </c>
      <c r="R39">
        <v>4.3999999999999997E-2</v>
      </c>
      <c r="S39">
        <v>55.872</v>
      </c>
    </row>
    <row r="40" spans="1:19">
      <c r="A40" s="107"/>
      <c r="C40">
        <v>75.996165956795792</v>
      </c>
      <c r="H40">
        <v>7</v>
      </c>
      <c r="I40">
        <v>12</v>
      </c>
      <c r="J40">
        <v>5</v>
      </c>
      <c r="P40">
        <v>6.8000000000000005E-2</v>
      </c>
      <c r="Q40">
        <v>75.950999999999993</v>
      </c>
      <c r="R40">
        <v>2.4E-2</v>
      </c>
      <c r="S40">
        <v>25.317</v>
      </c>
    </row>
    <row r="41" spans="1:19">
      <c r="A41" s="107"/>
      <c r="C41">
        <v>70.980655846543954</v>
      </c>
      <c r="H41">
        <v>15</v>
      </c>
      <c r="I41">
        <v>10</v>
      </c>
      <c r="J41">
        <v>7</v>
      </c>
      <c r="N41">
        <v>2.5999999999999999E-2</v>
      </c>
      <c r="O41">
        <v>25.317</v>
      </c>
      <c r="P41">
        <v>0.13700000000000001</v>
      </c>
      <c r="Q41">
        <v>120.474</v>
      </c>
      <c r="R41">
        <v>4.3999999999999997E-2</v>
      </c>
      <c r="S41">
        <v>30.555000000000003</v>
      </c>
    </row>
    <row r="42" spans="1:19">
      <c r="A42" s="108"/>
      <c r="C42">
        <v>70.083862375414611</v>
      </c>
      <c r="H42">
        <v>8</v>
      </c>
      <c r="I42">
        <v>22</v>
      </c>
      <c r="J42">
        <v>15</v>
      </c>
      <c r="N42">
        <v>5.8000000000000003E-2</v>
      </c>
      <c r="O42">
        <v>54.125999999999998</v>
      </c>
    </row>
    <row r="43" spans="1:19">
      <c r="H43">
        <v>13</v>
      </c>
      <c r="N43">
        <v>4.7E-2</v>
      </c>
      <c r="O43">
        <v>30.555000000000003</v>
      </c>
      <c r="P43">
        <v>0.1</v>
      </c>
      <c r="Q43">
        <v>39.284999999999997</v>
      </c>
      <c r="R43">
        <v>6.4000000000000001E-2</v>
      </c>
      <c r="S43">
        <v>34.92</v>
      </c>
    </row>
    <row r="44" spans="1:19">
      <c r="H44">
        <v>16</v>
      </c>
      <c r="I44">
        <v>20</v>
      </c>
      <c r="J44">
        <v>14</v>
      </c>
      <c r="N44">
        <v>7.3999999999999996E-2</v>
      </c>
      <c r="O44">
        <v>43.650000000000006</v>
      </c>
      <c r="P44">
        <v>8.2000000000000003E-2</v>
      </c>
      <c r="Q44">
        <v>79.442999999999998</v>
      </c>
      <c r="R44">
        <v>5.6000000000000001E-2</v>
      </c>
      <c r="S44">
        <v>31.427999999999997</v>
      </c>
    </row>
    <row r="45" spans="1:19">
      <c r="I45">
        <v>21</v>
      </c>
      <c r="J45">
        <v>4</v>
      </c>
      <c r="P45">
        <v>7.1999999999999995E-2</v>
      </c>
      <c r="Q45">
        <v>72.459000000000003</v>
      </c>
      <c r="R45">
        <v>5.0999999999999997E-2</v>
      </c>
      <c r="S45">
        <v>35.792999999999999</v>
      </c>
    </row>
    <row r="46" spans="1:19">
      <c r="H46">
        <v>6</v>
      </c>
      <c r="I46">
        <v>22</v>
      </c>
      <c r="J46">
        <v>4</v>
      </c>
      <c r="P46">
        <v>5.3999999999999999E-2</v>
      </c>
      <c r="Q46">
        <v>29.682000000000002</v>
      </c>
      <c r="R46">
        <v>4.2000000000000003E-2</v>
      </c>
      <c r="S46">
        <v>18.333000000000002</v>
      </c>
    </row>
    <row r="47" spans="1:19">
      <c r="H47">
        <v>18</v>
      </c>
      <c r="I47">
        <v>15</v>
      </c>
      <c r="J47">
        <v>6</v>
      </c>
      <c r="P47">
        <v>8.5000000000000006E-2</v>
      </c>
      <c r="Q47">
        <v>45.396000000000001</v>
      </c>
      <c r="R47">
        <v>7.1999999999999995E-2</v>
      </c>
      <c r="S47">
        <v>41.904000000000003</v>
      </c>
    </row>
    <row r="48" spans="1:19">
      <c r="H48">
        <v>4</v>
      </c>
      <c r="I48">
        <v>18</v>
      </c>
    </row>
    <row r="49" spans="8:19">
      <c r="H49">
        <v>10</v>
      </c>
      <c r="J49">
        <v>6</v>
      </c>
      <c r="P49">
        <v>7.9000000000000001E-2</v>
      </c>
      <c r="Q49">
        <v>68.093999999999994</v>
      </c>
      <c r="R49">
        <v>3.9E-2</v>
      </c>
      <c r="S49">
        <v>87.300000000000011</v>
      </c>
    </row>
    <row r="50" spans="8:19">
      <c r="H50">
        <v>12</v>
      </c>
      <c r="I50">
        <v>6</v>
      </c>
      <c r="J50">
        <v>3</v>
      </c>
      <c r="P50">
        <v>7.9000000000000001E-2</v>
      </c>
      <c r="Q50">
        <v>41.904000000000003</v>
      </c>
      <c r="R50">
        <v>7.0000000000000007E-2</v>
      </c>
      <c r="S50">
        <v>108.252</v>
      </c>
    </row>
    <row r="51" spans="8:19">
      <c r="I51">
        <v>10</v>
      </c>
      <c r="J51">
        <v>11</v>
      </c>
      <c r="P51">
        <v>0.08</v>
      </c>
      <c r="Q51">
        <v>38.411999999999999</v>
      </c>
      <c r="R51">
        <v>0.05</v>
      </c>
      <c r="S51">
        <v>50.634</v>
      </c>
    </row>
    <row r="52" spans="8:19">
      <c r="H52">
        <v>16</v>
      </c>
      <c r="J52">
        <v>6</v>
      </c>
      <c r="P52">
        <v>6.6000000000000003E-2</v>
      </c>
      <c r="Q52">
        <v>41.904000000000003</v>
      </c>
      <c r="R52">
        <v>4.9000000000000002E-2</v>
      </c>
      <c r="S52">
        <v>74.204999999999998</v>
      </c>
    </row>
    <row r="53" spans="8:19">
      <c r="H53">
        <v>6</v>
      </c>
      <c r="I53">
        <v>13</v>
      </c>
      <c r="J53">
        <v>6</v>
      </c>
      <c r="P53">
        <v>4.3999999999999997E-2</v>
      </c>
      <c r="Q53">
        <v>52.379999999999995</v>
      </c>
      <c r="R53">
        <v>4.4999999999999998E-2</v>
      </c>
      <c r="S53">
        <v>67.221000000000004</v>
      </c>
    </row>
    <row r="54" spans="8:19">
      <c r="I54">
        <v>7</v>
      </c>
      <c r="P54">
        <v>4.4999999999999998E-2</v>
      </c>
      <c r="Q54">
        <v>41.030999999999999</v>
      </c>
    </row>
    <row r="55" spans="8:19">
      <c r="I55">
        <v>9</v>
      </c>
      <c r="J55">
        <v>3</v>
      </c>
      <c r="R55">
        <v>5.8000000000000003E-2</v>
      </c>
      <c r="S55">
        <v>57.618000000000002</v>
      </c>
    </row>
    <row r="56" spans="8:19">
      <c r="I56">
        <v>10</v>
      </c>
      <c r="J56">
        <v>2</v>
      </c>
      <c r="P56">
        <v>8.3000000000000004E-2</v>
      </c>
      <c r="Q56">
        <v>41.030999999999999</v>
      </c>
      <c r="R56">
        <v>4.5999999999999999E-2</v>
      </c>
      <c r="S56">
        <v>60.237000000000002</v>
      </c>
    </row>
    <row r="57" spans="8:19">
      <c r="I57">
        <v>11</v>
      </c>
      <c r="J57">
        <v>3</v>
      </c>
      <c r="P57">
        <v>8.8999999999999996E-2</v>
      </c>
      <c r="Q57">
        <v>54.125999999999998</v>
      </c>
      <c r="R57">
        <v>3.9E-2</v>
      </c>
      <c r="S57">
        <v>40.158000000000001</v>
      </c>
    </row>
    <row r="58" spans="8:19">
      <c r="I58" s="66"/>
      <c r="J58">
        <v>7</v>
      </c>
      <c r="P58">
        <v>0.06</v>
      </c>
      <c r="Q58">
        <v>53.253</v>
      </c>
      <c r="R58">
        <v>3.5000000000000003E-2</v>
      </c>
      <c r="S58">
        <v>35.792999999999999</v>
      </c>
    </row>
    <row r="59" spans="8:19">
      <c r="I59">
        <v>14</v>
      </c>
      <c r="J59">
        <v>6</v>
      </c>
      <c r="P59">
        <v>0.14499999999999999</v>
      </c>
      <c r="Q59">
        <v>54.999000000000002</v>
      </c>
      <c r="R59">
        <v>0.04</v>
      </c>
      <c r="S59">
        <v>69.84</v>
      </c>
    </row>
    <row r="60" spans="8:19">
      <c r="I60">
        <v>12</v>
      </c>
      <c r="P60">
        <v>0.11</v>
      </c>
      <c r="Q60">
        <v>51.506999999999998</v>
      </c>
    </row>
    <row r="61" spans="8:19">
      <c r="I61">
        <v>6</v>
      </c>
      <c r="J61">
        <v>5</v>
      </c>
      <c r="R61">
        <v>5.8000000000000003E-2</v>
      </c>
      <c r="S61">
        <v>44.522999999999996</v>
      </c>
    </row>
    <row r="62" spans="8:19">
      <c r="I62">
        <v>13</v>
      </c>
      <c r="J62">
        <v>8</v>
      </c>
      <c r="P62">
        <v>3.6999999999999998E-2</v>
      </c>
      <c r="Q62">
        <v>29.682000000000002</v>
      </c>
      <c r="R62">
        <v>5.7000000000000002E-2</v>
      </c>
      <c r="S62">
        <v>43.650000000000006</v>
      </c>
    </row>
    <row r="63" spans="8:19">
      <c r="J63">
        <v>11</v>
      </c>
      <c r="P63">
        <v>7.5999999999999998E-2</v>
      </c>
      <c r="Q63">
        <v>46.268999999999998</v>
      </c>
      <c r="R63">
        <v>0.04</v>
      </c>
      <c r="S63">
        <v>34.046999999999997</v>
      </c>
    </row>
    <row r="64" spans="8:19">
      <c r="J64">
        <v>4</v>
      </c>
      <c r="P64">
        <v>7.0999999999999994E-2</v>
      </c>
      <c r="Q64">
        <v>42.777000000000001</v>
      </c>
      <c r="R64">
        <v>6.2E-2</v>
      </c>
      <c r="S64">
        <v>37.538999999999994</v>
      </c>
    </row>
    <row r="65" spans="10:19">
      <c r="J65">
        <v>8</v>
      </c>
      <c r="P65">
        <v>5.8000000000000003E-2</v>
      </c>
      <c r="Q65">
        <v>33.173999999999999</v>
      </c>
      <c r="R65">
        <v>3.5000000000000003E-2</v>
      </c>
      <c r="S65">
        <v>39.284999999999997</v>
      </c>
    </row>
    <row r="67" spans="10:19">
      <c r="J67">
        <v>5</v>
      </c>
      <c r="R67">
        <v>5.3999999999999999E-2</v>
      </c>
      <c r="S67">
        <v>59.364000000000004</v>
      </c>
    </row>
    <row r="68" spans="10:19">
      <c r="J68">
        <v>8</v>
      </c>
      <c r="R68">
        <v>4.1000000000000002E-2</v>
      </c>
      <c r="S68">
        <v>42.777000000000001</v>
      </c>
    </row>
    <row r="69" spans="10:19">
      <c r="J69">
        <v>5</v>
      </c>
      <c r="R69">
        <v>0.03</v>
      </c>
      <c r="S69">
        <v>27.936</v>
      </c>
    </row>
    <row r="70" spans="10:19">
      <c r="J70">
        <v>4</v>
      </c>
      <c r="R70">
        <v>2.7E-2</v>
      </c>
      <c r="S70">
        <v>21.825000000000003</v>
      </c>
    </row>
    <row r="71" spans="10:19">
      <c r="J71">
        <v>4</v>
      </c>
    </row>
    <row r="72" spans="10:19">
      <c r="R72">
        <v>4.9000000000000002E-2</v>
      </c>
      <c r="S72">
        <v>43.650000000000006</v>
      </c>
    </row>
    <row r="73" spans="10:19">
      <c r="J73">
        <v>9</v>
      </c>
      <c r="R73">
        <v>0.04</v>
      </c>
      <c r="S73">
        <v>23.571000000000002</v>
      </c>
    </row>
    <row r="74" spans="10:19">
      <c r="J74">
        <v>4</v>
      </c>
      <c r="R74">
        <v>5.6000000000000001E-2</v>
      </c>
      <c r="S74">
        <v>45.396000000000001</v>
      </c>
    </row>
    <row r="75" spans="10:19">
      <c r="J75">
        <v>6</v>
      </c>
      <c r="R75">
        <v>7.0000000000000007E-2</v>
      </c>
      <c r="S75">
        <v>57.618000000000002</v>
      </c>
    </row>
    <row r="76" spans="10:19">
      <c r="J76">
        <v>2</v>
      </c>
      <c r="R76">
        <v>7.4999999999999997E-2</v>
      </c>
      <c r="S76">
        <v>23.571000000000002</v>
      </c>
    </row>
    <row r="77" spans="10:19">
      <c r="J77">
        <v>5</v>
      </c>
    </row>
    <row r="79" spans="10:19">
      <c r="J79">
        <v>4</v>
      </c>
    </row>
    <row r="80" spans="10:19">
      <c r="J80">
        <v>7</v>
      </c>
    </row>
    <row r="81" spans="10:10">
      <c r="J81">
        <v>6</v>
      </c>
    </row>
    <row r="82" spans="10:10">
      <c r="J82">
        <v>4</v>
      </c>
    </row>
    <row r="83" spans="10:10">
      <c r="J83">
        <v>9</v>
      </c>
    </row>
    <row r="85" spans="10:10">
      <c r="J85">
        <v>12</v>
      </c>
    </row>
    <row r="86" spans="10:10">
      <c r="J86">
        <v>10</v>
      </c>
    </row>
    <row r="87" spans="10:10">
      <c r="J87">
        <v>7</v>
      </c>
    </row>
    <row r="88" spans="10:10">
      <c r="J88">
        <v>8</v>
      </c>
    </row>
  </sheetData>
  <mergeCells count="5">
    <mergeCell ref="A5:A12"/>
    <mergeCell ref="A13:A19"/>
    <mergeCell ref="A20:A25"/>
    <mergeCell ref="A26:A28"/>
    <mergeCell ref="A29:A42"/>
  </mergeCells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414B-30FC-4AFD-8595-8FE1B06F84EF}">
  <dimension ref="A3:G73"/>
  <sheetViews>
    <sheetView workbookViewId="0">
      <selection activeCell="Q24" sqref="Q24"/>
    </sheetView>
  </sheetViews>
  <sheetFormatPr defaultRowHeight="16.5"/>
  <cols>
    <col min="1" max="1" width="17.5" customWidth="1"/>
  </cols>
  <sheetData>
    <row r="3" spans="1:7" ht="17.25" thickBot="1">
      <c r="A3" s="69" t="s">
        <v>275</v>
      </c>
      <c r="C3" t="s">
        <v>274</v>
      </c>
      <c r="F3" s="69" t="s">
        <v>276</v>
      </c>
    </row>
    <row r="4" spans="1:7">
      <c r="B4" s="60"/>
      <c r="F4" s="70"/>
      <c r="G4" s="84"/>
    </row>
    <row r="5" spans="1:7">
      <c r="B5" s="58" t="s">
        <v>224</v>
      </c>
      <c r="C5">
        <v>3.75</v>
      </c>
      <c r="F5" s="71" t="s">
        <v>208</v>
      </c>
      <c r="G5" s="84">
        <v>6.25</v>
      </c>
    </row>
    <row r="6" spans="1:7">
      <c r="B6" s="58"/>
      <c r="C6">
        <v>2.75</v>
      </c>
      <c r="F6" s="71"/>
      <c r="G6" s="84">
        <v>2.75</v>
      </c>
    </row>
    <row r="7" spans="1:7">
      <c r="B7" s="58"/>
      <c r="C7">
        <v>1.5</v>
      </c>
      <c r="F7" s="71"/>
      <c r="G7" s="84">
        <v>3.5</v>
      </c>
    </row>
    <row r="8" spans="1:7">
      <c r="B8" s="58" t="s">
        <v>223</v>
      </c>
      <c r="C8">
        <v>3.5</v>
      </c>
      <c r="F8" s="71" t="s">
        <v>194</v>
      </c>
      <c r="G8" s="84">
        <v>6</v>
      </c>
    </row>
    <row r="9" spans="1:7">
      <c r="B9" s="58"/>
      <c r="C9">
        <v>1.75</v>
      </c>
      <c r="F9" s="71"/>
      <c r="G9" s="84">
        <v>7.75</v>
      </c>
    </row>
    <row r="10" spans="1:7">
      <c r="B10" s="58"/>
      <c r="C10">
        <v>4.25</v>
      </c>
      <c r="F10" s="71"/>
      <c r="G10" s="84">
        <v>3</v>
      </c>
    </row>
    <row r="11" spans="1:7">
      <c r="B11" s="58" t="s">
        <v>222</v>
      </c>
      <c r="C11">
        <v>2</v>
      </c>
      <c r="F11" s="71" t="s">
        <v>195</v>
      </c>
      <c r="G11" s="84">
        <v>5.25</v>
      </c>
    </row>
    <row r="12" spans="1:7">
      <c r="B12" s="58"/>
      <c r="C12">
        <v>2</v>
      </c>
      <c r="F12" s="71"/>
      <c r="G12" s="84">
        <v>1.5</v>
      </c>
    </row>
    <row r="13" spans="1:7">
      <c r="B13" s="58"/>
      <c r="C13">
        <v>1</v>
      </c>
      <c r="F13" s="71" t="s">
        <v>193</v>
      </c>
      <c r="G13" s="84">
        <v>8.5</v>
      </c>
    </row>
    <row r="14" spans="1:7">
      <c r="B14" s="58" t="s">
        <v>238</v>
      </c>
      <c r="C14">
        <v>2.75</v>
      </c>
      <c r="F14" s="71"/>
      <c r="G14" s="84">
        <v>4.5</v>
      </c>
    </row>
    <row r="15" spans="1:7" ht="17.25" thickBot="1">
      <c r="B15" s="58"/>
      <c r="C15">
        <v>7</v>
      </c>
      <c r="F15" s="72"/>
      <c r="G15" s="84">
        <v>3.5</v>
      </c>
    </row>
    <row r="16" spans="1:7" ht="17.25" thickBot="1">
      <c r="B16" s="57"/>
      <c r="C16">
        <v>2.75</v>
      </c>
      <c r="F16" s="76"/>
      <c r="G16" s="85"/>
    </row>
    <row r="17" spans="2:7" ht="17.25" thickBot="1">
      <c r="B17" s="67"/>
      <c r="F17" s="77" t="s">
        <v>221</v>
      </c>
      <c r="G17" s="84">
        <v>22.5</v>
      </c>
    </row>
    <row r="18" spans="2:7">
      <c r="B18" s="45" t="s">
        <v>235</v>
      </c>
      <c r="C18">
        <v>20</v>
      </c>
      <c r="F18" s="78" t="s">
        <v>277</v>
      </c>
      <c r="G18" s="84">
        <v>6.25</v>
      </c>
    </row>
    <row r="19" spans="2:7">
      <c r="B19" s="44"/>
      <c r="C19">
        <v>11</v>
      </c>
      <c r="F19" s="79"/>
      <c r="G19" s="84">
        <v>8.25</v>
      </c>
    </row>
    <row r="20" spans="2:7">
      <c r="B20" s="44"/>
      <c r="C20">
        <v>8.5</v>
      </c>
      <c r="F20" s="79"/>
      <c r="G20" s="84">
        <v>22.25</v>
      </c>
    </row>
    <row r="21" spans="2:7">
      <c r="B21" s="40" t="s">
        <v>220</v>
      </c>
      <c r="C21">
        <v>21.75</v>
      </c>
      <c r="F21" s="80" t="s">
        <v>278</v>
      </c>
      <c r="G21" s="84">
        <v>7.75</v>
      </c>
    </row>
    <row r="22" spans="2:7" ht="17.25" thickBot="1">
      <c r="B22" s="43" t="s">
        <v>219</v>
      </c>
      <c r="C22">
        <v>11.75</v>
      </c>
      <c r="F22" s="81"/>
      <c r="G22" s="84">
        <v>10</v>
      </c>
    </row>
    <row r="23" spans="2:7" ht="17.25" thickBot="1">
      <c r="B23" s="48"/>
      <c r="F23" s="82"/>
      <c r="G23" s="85"/>
    </row>
    <row r="24" spans="2:7">
      <c r="B24" s="51" t="s">
        <v>235</v>
      </c>
      <c r="C24">
        <v>9.25</v>
      </c>
      <c r="F24" s="75" t="s">
        <v>221</v>
      </c>
      <c r="G24" s="84">
        <v>11.5</v>
      </c>
    </row>
    <row r="25" spans="2:7">
      <c r="B25" s="51"/>
      <c r="C25">
        <v>8.25</v>
      </c>
      <c r="F25" s="73"/>
      <c r="G25" s="84">
        <v>11.5</v>
      </c>
    </row>
    <row r="26" spans="2:7">
      <c r="B26" s="51"/>
      <c r="C26">
        <v>10.5</v>
      </c>
      <c r="F26" s="73"/>
      <c r="G26" s="84">
        <v>8.25</v>
      </c>
    </row>
    <row r="27" spans="2:7">
      <c r="B27" s="51"/>
      <c r="C27">
        <v>11.25</v>
      </c>
      <c r="F27" s="73" t="s">
        <v>279</v>
      </c>
      <c r="G27" s="84">
        <v>24.75</v>
      </c>
    </row>
    <row r="28" spans="2:7">
      <c r="B28" s="51" t="s">
        <v>220</v>
      </c>
      <c r="C28">
        <v>7.75</v>
      </c>
      <c r="F28" s="74"/>
      <c r="G28" s="84">
        <v>14</v>
      </c>
    </row>
    <row r="29" spans="2:7">
      <c r="B29" s="50"/>
      <c r="C29">
        <v>9.5</v>
      </c>
      <c r="F29" s="74"/>
      <c r="G29" s="84">
        <v>18</v>
      </c>
    </row>
    <row r="30" spans="2:7">
      <c r="B30" s="50"/>
      <c r="C30">
        <v>16.25</v>
      </c>
      <c r="F30" s="71" t="s">
        <v>215</v>
      </c>
      <c r="G30" s="84">
        <v>6.5</v>
      </c>
    </row>
    <row r="31" spans="2:7" ht="17.25" thickBot="1">
      <c r="B31" s="44" t="s">
        <v>234</v>
      </c>
      <c r="C31">
        <v>9.75</v>
      </c>
      <c r="F31" s="72"/>
      <c r="G31" s="84">
        <v>7</v>
      </c>
    </row>
    <row r="32" spans="2:7" ht="17.25" thickBot="1">
      <c r="B32" s="43"/>
      <c r="C32">
        <v>9.5</v>
      </c>
      <c r="F32" s="82"/>
      <c r="G32" s="85"/>
    </row>
    <row r="33" spans="2:7" ht="17.25" thickBot="1">
      <c r="B33" s="48"/>
      <c r="F33" s="77" t="s">
        <v>280</v>
      </c>
      <c r="G33" s="84">
        <v>8.5</v>
      </c>
    </row>
    <row r="34" spans="2:7">
      <c r="B34" s="45" t="s">
        <v>217</v>
      </c>
      <c r="C34">
        <v>5.25</v>
      </c>
      <c r="F34" s="78"/>
      <c r="G34" s="84">
        <v>11.75</v>
      </c>
    </row>
    <row r="35" spans="2:7">
      <c r="B35" s="44"/>
      <c r="C35">
        <v>4.25</v>
      </c>
      <c r="F35" s="78"/>
      <c r="G35" s="84">
        <v>8</v>
      </c>
    </row>
    <row r="36" spans="2:7">
      <c r="B36" s="44" t="s">
        <v>216</v>
      </c>
      <c r="C36">
        <v>2.75</v>
      </c>
      <c r="F36" s="78" t="s">
        <v>216</v>
      </c>
      <c r="G36" s="84">
        <v>13.5</v>
      </c>
    </row>
    <row r="37" spans="2:7">
      <c r="B37" s="44"/>
      <c r="C37">
        <v>7.5</v>
      </c>
      <c r="F37" s="78"/>
      <c r="G37" s="84">
        <v>15</v>
      </c>
    </row>
    <row r="38" spans="2:7">
      <c r="B38" s="44"/>
      <c r="C38">
        <v>8</v>
      </c>
      <c r="F38" s="78"/>
      <c r="G38" s="84">
        <v>7.5</v>
      </c>
    </row>
    <row r="39" spans="2:7">
      <c r="B39" s="44" t="s">
        <v>234</v>
      </c>
      <c r="C39">
        <v>4</v>
      </c>
      <c r="F39" s="80" t="s">
        <v>215</v>
      </c>
      <c r="G39" s="84">
        <v>9.75</v>
      </c>
    </row>
    <row r="40" spans="2:7">
      <c r="B40" s="40"/>
      <c r="C40">
        <v>1.75</v>
      </c>
      <c r="F40" s="80"/>
      <c r="G40" s="84">
        <v>12.75</v>
      </c>
    </row>
    <row r="41" spans="2:7">
      <c r="B41" s="40"/>
      <c r="C41">
        <v>5.5</v>
      </c>
      <c r="F41" s="78" t="s">
        <v>233</v>
      </c>
      <c r="G41" s="84">
        <v>9.5</v>
      </c>
    </row>
    <row r="42" spans="2:7">
      <c r="B42" s="44" t="s">
        <v>233</v>
      </c>
      <c r="C42">
        <v>2</v>
      </c>
      <c r="F42" s="78"/>
      <c r="G42" s="84">
        <v>8.25</v>
      </c>
    </row>
    <row r="43" spans="2:7">
      <c r="B43" s="44"/>
      <c r="C43">
        <v>3.5</v>
      </c>
      <c r="F43" s="78"/>
      <c r="G43" s="84">
        <v>9</v>
      </c>
    </row>
    <row r="44" spans="2:7" ht="17.25" thickBot="1">
      <c r="B44" s="43" t="s">
        <v>232</v>
      </c>
      <c r="C44">
        <v>5.75</v>
      </c>
      <c r="F44" s="78" t="s">
        <v>281</v>
      </c>
      <c r="G44" s="84">
        <v>15</v>
      </c>
    </row>
    <row r="45" spans="2:7" ht="17.25" thickBot="1">
      <c r="F45" s="83"/>
      <c r="G45" s="84">
        <v>15</v>
      </c>
    </row>
    <row r="46" spans="2:7" ht="17.25" thickBot="1">
      <c r="C46" t="s">
        <v>274</v>
      </c>
    </row>
    <row r="47" spans="2:7">
      <c r="B47" s="45"/>
    </row>
    <row r="48" spans="2:7">
      <c r="B48" s="44" t="s">
        <v>224</v>
      </c>
      <c r="C48">
        <v>0.75</v>
      </c>
    </row>
    <row r="49" spans="2:3">
      <c r="B49" s="44"/>
      <c r="C49">
        <v>1.25</v>
      </c>
    </row>
    <row r="50" spans="2:3">
      <c r="B50" s="44"/>
      <c r="C50">
        <v>3</v>
      </c>
    </row>
    <row r="51" spans="2:3">
      <c r="B51" s="44" t="s">
        <v>223</v>
      </c>
      <c r="C51">
        <v>0.75</v>
      </c>
    </row>
    <row r="52" spans="2:3" ht="17.25" thickBot="1">
      <c r="B52" s="43"/>
      <c r="C52">
        <v>4</v>
      </c>
    </row>
    <row r="53" spans="2:3" ht="17.25" thickBot="1">
      <c r="B53" s="48"/>
    </row>
    <row r="54" spans="2:3">
      <c r="B54" s="45" t="s">
        <v>235</v>
      </c>
      <c r="C54">
        <v>8.5</v>
      </c>
    </row>
    <row r="55" spans="2:3">
      <c r="B55" s="44"/>
      <c r="C55">
        <v>12.25</v>
      </c>
    </row>
    <row r="56" spans="2:3">
      <c r="B56" s="44"/>
      <c r="C56">
        <v>4.25</v>
      </c>
    </row>
    <row r="57" spans="2:3">
      <c r="B57" s="51" t="s">
        <v>220</v>
      </c>
      <c r="C57">
        <v>6.75</v>
      </c>
    </row>
    <row r="58" spans="2:3">
      <c r="B58" s="51"/>
      <c r="C58">
        <v>4.75</v>
      </c>
    </row>
    <row r="59" spans="2:3">
      <c r="B59" s="51"/>
      <c r="C59">
        <v>2.5</v>
      </c>
    </row>
    <row r="60" spans="2:3">
      <c r="B60" s="51" t="s">
        <v>219</v>
      </c>
      <c r="C60">
        <v>9</v>
      </c>
    </row>
    <row r="61" spans="2:3">
      <c r="B61" s="51" t="s">
        <v>218</v>
      </c>
      <c r="C61">
        <v>4.5</v>
      </c>
    </row>
    <row r="62" spans="2:3">
      <c r="B62" s="51"/>
      <c r="C62">
        <v>4.75</v>
      </c>
    </row>
    <row r="63" spans="2:3" ht="17.25" thickBot="1">
      <c r="B63" s="50"/>
      <c r="C63">
        <v>5.75</v>
      </c>
    </row>
    <row r="64" spans="2:3" ht="17.25" thickBot="1">
      <c r="B64" s="68"/>
    </row>
    <row r="65" spans="2:3">
      <c r="B65" s="45" t="s">
        <v>217</v>
      </c>
      <c r="C65">
        <v>2.25</v>
      </c>
    </row>
    <row r="66" spans="2:3">
      <c r="B66" s="44"/>
      <c r="C66">
        <v>2.75</v>
      </c>
    </row>
    <row r="67" spans="2:3">
      <c r="B67" s="44" t="s">
        <v>260</v>
      </c>
      <c r="C67">
        <v>2</v>
      </c>
    </row>
    <row r="68" spans="2:3">
      <c r="B68" s="44"/>
      <c r="C68">
        <v>5.5</v>
      </c>
    </row>
    <row r="69" spans="2:3">
      <c r="B69" s="44" t="s">
        <v>234</v>
      </c>
      <c r="C69">
        <v>1.5</v>
      </c>
    </row>
    <row r="70" spans="2:3">
      <c r="B70" s="44"/>
      <c r="C70">
        <v>1</v>
      </c>
    </row>
    <row r="71" spans="2:3">
      <c r="B71" s="44"/>
      <c r="C71">
        <v>3.25</v>
      </c>
    </row>
    <row r="72" spans="2:3">
      <c r="B72" s="44" t="s">
        <v>259</v>
      </c>
      <c r="C72">
        <v>3.75</v>
      </c>
    </row>
    <row r="73" spans="2:3" ht="17.25" thickBot="1">
      <c r="B73" s="43"/>
      <c r="C73">
        <v>3.75</v>
      </c>
    </row>
  </sheetData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6AC0-3726-4CFC-B220-DA6778B6D002}">
  <dimension ref="B3:T10"/>
  <sheetViews>
    <sheetView workbookViewId="0">
      <selection activeCell="V20" sqref="V20"/>
    </sheetView>
  </sheetViews>
  <sheetFormatPr defaultRowHeight="16.5"/>
  <sheetData>
    <row r="3" spans="2:20">
      <c r="B3" s="65" t="s">
        <v>283</v>
      </c>
      <c r="O3" s="65" t="s">
        <v>284</v>
      </c>
    </row>
    <row r="7" spans="2:20">
      <c r="O7" t="s">
        <v>76</v>
      </c>
      <c r="P7" s="84" t="s">
        <v>76</v>
      </c>
      <c r="Q7" s="84" t="s">
        <v>76</v>
      </c>
      <c r="R7" t="s">
        <v>287</v>
      </c>
      <c r="S7" s="84" t="s">
        <v>287</v>
      </c>
      <c r="T7" s="84" t="s">
        <v>287</v>
      </c>
    </row>
    <row r="8" spans="2:20">
      <c r="C8" t="s">
        <v>282</v>
      </c>
      <c r="N8" s="18" t="s">
        <v>285</v>
      </c>
      <c r="O8" s="1">
        <v>70</v>
      </c>
      <c r="P8" s="1">
        <v>75</v>
      </c>
      <c r="Q8" s="1">
        <v>76</v>
      </c>
      <c r="R8" s="1">
        <v>69</v>
      </c>
      <c r="S8" s="1">
        <v>75</v>
      </c>
      <c r="T8" s="1">
        <v>66</v>
      </c>
    </row>
    <row r="9" spans="2:20">
      <c r="B9" t="s">
        <v>76</v>
      </c>
      <c r="C9" s="1">
        <v>108</v>
      </c>
      <c r="D9" s="1">
        <v>112</v>
      </c>
      <c r="E9" s="1">
        <v>97</v>
      </c>
      <c r="N9" s="18" t="s">
        <v>286</v>
      </c>
      <c r="O9" s="1">
        <v>116</v>
      </c>
      <c r="P9" s="1">
        <v>92</v>
      </c>
      <c r="Q9" s="1">
        <v>89</v>
      </c>
      <c r="R9" s="1">
        <v>84</v>
      </c>
      <c r="S9" s="1">
        <v>76</v>
      </c>
      <c r="T9" s="1">
        <v>95</v>
      </c>
    </row>
    <row r="10" spans="2:20">
      <c r="B10" t="s">
        <v>11</v>
      </c>
      <c r="C10" s="1">
        <v>111</v>
      </c>
      <c r="D10" s="1">
        <v>115</v>
      </c>
      <c r="E10" s="1">
        <v>110</v>
      </c>
    </row>
  </sheetData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BB9B-A3C9-405E-B5CB-1142CA09A41D}">
  <dimension ref="C3:K10"/>
  <sheetViews>
    <sheetView workbookViewId="0">
      <selection activeCell="H12" sqref="H12"/>
    </sheetView>
  </sheetViews>
  <sheetFormatPr defaultRowHeight="16.5"/>
  <sheetData>
    <row r="3" spans="3:11">
      <c r="J3" t="s">
        <v>365</v>
      </c>
    </row>
    <row r="4" spans="3:11">
      <c r="C4" t="s">
        <v>364</v>
      </c>
    </row>
    <row r="5" spans="3:11">
      <c r="J5" s="17" t="s">
        <v>26</v>
      </c>
      <c r="K5" s="17" t="s">
        <v>110</v>
      </c>
    </row>
    <row r="6" spans="3:11">
      <c r="C6" s="17" t="s">
        <v>26</v>
      </c>
      <c r="D6" s="17" t="s">
        <v>110</v>
      </c>
      <c r="J6" s="1">
        <v>15458.89</v>
      </c>
      <c r="K6" s="1">
        <v>21315.43</v>
      </c>
    </row>
    <row r="7" spans="3:11">
      <c r="C7" s="1">
        <v>1.03758653442211</v>
      </c>
      <c r="D7" s="1">
        <v>0.99317854182704102</v>
      </c>
      <c r="J7" s="1">
        <v>12808.37</v>
      </c>
      <c r="K7" s="1">
        <v>15685.65</v>
      </c>
    </row>
    <row r="8" spans="3:11">
      <c r="C8" s="1">
        <v>1</v>
      </c>
      <c r="D8" s="1">
        <v>0.62712966368540102</v>
      </c>
      <c r="J8" s="1">
        <v>8849.9349999999995</v>
      </c>
      <c r="K8" s="1">
        <v>20304.84</v>
      </c>
    </row>
    <row r="9" spans="3:11">
      <c r="C9" s="1">
        <v>1.0297204022872799</v>
      </c>
      <c r="D9" s="1">
        <v>0.66125694940373303</v>
      </c>
    </row>
    <row r="10" spans="3:11">
      <c r="C10" s="1">
        <v>0.924295131433166</v>
      </c>
      <c r="D10" s="1">
        <v>0.54733545759775704</v>
      </c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890C-B969-4FDB-9B2E-D96BA896A99F}">
  <dimension ref="B2:X25"/>
  <sheetViews>
    <sheetView workbookViewId="0">
      <selection activeCell="R26" sqref="R26"/>
    </sheetView>
  </sheetViews>
  <sheetFormatPr defaultRowHeight="16.5"/>
  <cols>
    <col min="1" max="16384" width="9" style="84"/>
  </cols>
  <sheetData>
    <row r="2" spans="2:24">
      <c r="B2" s="9" t="s">
        <v>288</v>
      </c>
      <c r="J2" s="9" t="s">
        <v>293</v>
      </c>
      <c r="N2" s="9" t="s">
        <v>294</v>
      </c>
      <c r="R2" s="9" t="s">
        <v>295</v>
      </c>
      <c r="W2" s="9" t="s">
        <v>296</v>
      </c>
    </row>
    <row r="4" spans="2:24">
      <c r="B4" s="84" t="s">
        <v>172</v>
      </c>
      <c r="J4" s="84" t="s">
        <v>178</v>
      </c>
      <c r="N4" s="84" t="s">
        <v>182</v>
      </c>
      <c r="R4" s="84" t="s">
        <v>184</v>
      </c>
      <c r="W4" s="84" t="s">
        <v>297</v>
      </c>
    </row>
    <row r="5" spans="2:24">
      <c r="C5" s="84" t="s">
        <v>76</v>
      </c>
      <c r="D5" s="84" t="s">
        <v>76</v>
      </c>
      <c r="E5" s="84" t="s">
        <v>76</v>
      </c>
      <c r="F5" s="84" t="s">
        <v>8</v>
      </c>
      <c r="G5" s="84" t="s">
        <v>8</v>
      </c>
      <c r="H5" s="84" t="s">
        <v>8</v>
      </c>
      <c r="J5" s="84" t="s">
        <v>76</v>
      </c>
      <c r="K5" s="84" t="s">
        <v>8</v>
      </c>
      <c r="N5" s="84" t="s">
        <v>76</v>
      </c>
      <c r="O5" s="84" t="s">
        <v>8</v>
      </c>
      <c r="R5" s="84" t="s">
        <v>76</v>
      </c>
      <c r="S5" s="84" t="s">
        <v>8</v>
      </c>
      <c r="W5" s="84" t="s">
        <v>76</v>
      </c>
      <c r="X5" s="84" t="s">
        <v>8</v>
      </c>
    </row>
    <row r="6" spans="2:24">
      <c r="B6" s="18" t="s">
        <v>170</v>
      </c>
      <c r="C6" s="1">
        <v>40.595999999999997</v>
      </c>
      <c r="D6" s="1">
        <v>39.277999999999999</v>
      </c>
      <c r="E6" s="1">
        <v>40.250999999999998</v>
      </c>
      <c r="F6" s="1">
        <v>149.80099999999999</v>
      </c>
      <c r="G6" s="1">
        <v>152.26499999999999</v>
      </c>
      <c r="H6" s="1">
        <v>130.18299999999999</v>
      </c>
      <c r="J6" s="1">
        <v>1.3196480939999999</v>
      </c>
      <c r="K6" s="1">
        <v>43.888888889999997</v>
      </c>
      <c r="N6" s="1">
        <v>5.8908686000000001</v>
      </c>
      <c r="O6" s="1">
        <v>40.723981999999999</v>
      </c>
      <c r="R6" s="1">
        <v>1.5849629999999999</v>
      </c>
      <c r="S6" s="1">
        <v>3.3219280000000002</v>
      </c>
      <c r="W6" s="1">
        <v>41.319648094000001</v>
      </c>
      <c r="X6" s="1">
        <v>43.888888889999997</v>
      </c>
    </row>
    <row r="7" spans="2:24">
      <c r="B7" s="18" t="s">
        <v>171</v>
      </c>
      <c r="C7" s="1">
        <v>101.12</v>
      </c>
      <c r="D7" s="1">
        <v>104.62</v>
      </c>
      <c r="E7" s="1">
        <v>106.744</v>
      </c>
      <c r="F7" s="1">
        <v>195.46</v>
      </c>
      <c r="G7" s="1">
        <v>199.702</v>
      </c>
      <c r="H7" s="1">
        <v>199.82</v>
      </c>
      <c r="J7" s="1">
        <v>0.341296928</v>
      </c>
      <c r="K7" s="1">
        <v>26.344086019999999</v>
      </c>
      <c r="N7" s="1">
        <v>1.6216216000000001</v>
      </c>
      <c r="O7" s="1">
        <v>33.436532999999997</v>
      </c>
      <c r="R7" s="1">
        <v>0</v>
      </c>
      <c r="S7" s="1">
        <v>4.0874629999999996</v>
      </c>
      <c r="W7" s="1">
        <v>50.341296927999998</v>
      </c>
      <c r="X7" s="1">
        <v>50.723981999999999</v>
      </c>
    </row>
    <row r="8" spans="2:24">
      <c r="J8" s="1">
        <v>0.89086860000000001</v>
      </c>
      <c r="K8" s="1">
        <v>29.336188440000001</v>
      </c>
      <c r="N8" s="1">
        <v>1.9086860000000001</v>
      </c>
      <c r="O8" s="1">
        <v>37.676056000000003</v>
      </c>
      <c r="R8" s="1">
        <v>0</v>
      </c>
      <c r="S8" s="1">
        <v>2.5849630000000001</v>
      </c>
      <c r="W8" s="1">
        <v>52.3</v>
      </c>
      <c r="X8" s="1">
        <v>33.436532999999997</v>
      </c>
    </row>
    <row r="9" spans="2:24">
      <c r="J9" s="1">
        <v>1.6216216000000001</v>
      </c>
      <c r="K9" s="1">
        <v>19.46169772</v>
      </c>
      <c r="N9" s="1">
        <v>6.6215999999999999</v>
      </c>
      <c r="O9" s="1">
        <v>38.275861999999996</v>
      </c>
      <c r="R9" s="1">
        <v>0.62160000000000004</v>
      </c>
      <c r="S9" s="1">
        <v>2.3219280000000002</v>
      </c>
      <c r="W9" s="1">
        <v>43.7</v>
      </c>
      <c r="X9" s="1">
        <v>42.984409800000002</v>
      </c>
    </row>
    <row r="10" spans="2:24">
      <c r="B10" s="84" t="s">
        <v>173</v>
      </c>
      <c r="J10" s="1">
        <v>2.2999999999999998</v>
      </c>
      <c r="K10" s="1">
        <v>22.941176469999998</v>
      </c>
      <c r="N10" s="1">
        <v>1.3</v>
      </c>
      <c r="O10" s="1">
        <v>22.941176469999998</v>
      </c>
      <c r="R10" s="1">
        <v>0</v>
      </c>
      <c r="S10" s="1">
        <v>3.4594320000000001</v>
      </c>
    </row>
    <row r="11" spans="2:24">
      <c r="C11" s="84" t="s">
        <v>76</v>
      </c>
      <c r="D11" s="84" t="s">
        <v>76</v>
      </c>
      <c r="E11" s="84" t="s">
        <v>76</v>
      </c>
      <c r="F11" s="84" t="s">
        <v>8</v>
      </c>
      <c r="G11" s="84" t="s">
        <v>8</v>
      </c>
      <c r="H11" s="84" t="s">
        <v>8</v>
      </c>
      <c r="J11" s="1">
        <v>1.5</v>
      </c>
      <c r="K11" s="1">
        <v>26.541554959999999</v>
      </c>
      <c r="N11" s="1">
        <v>9.5</v>
      </c>
      <c r="O11" s="1">
        <v>26.541554959999999</v>
      </c>
      <c r="R11" s="1">
        <v>0</v>
      </c>
      <c r="S11" s="1">
        <v>3.3219280000000002</v>
      </c>
    </row>
    <row r="12" spans="2:24">
      <c r="B12" s="18" t="s">
        <v>174</v>
      </c>
      <c r="C12" s="1">
        <v>15.292999999999999</v>
      </c>
      <c r="D12" s="1">
        <v>16.45</v>
      </c>
      <c r="E12" s="1">
        <v>16.577999999999999</v>
      </c>
      <c r="F12" s="1">
        <v>83.86</v>
      </c>
      <c r="G12" s="1">
        <v>111.81699999999999</v>
      </c>
      <c r="H12" s="1">
        <v>139.30799999999999</v>
      </c>
      <c r="J12" s="1">
        <v>3.7</v>
      </c>
      <c r="K12" s="1">
        <v>19.126506020000001</v>
      </c>
      <c r="N12" s="1">
        <v>5.7</v>
      </c>
      <c r="O12" s="1">
        <v>39.205526999999996</v>
      </c>
      <c r="R12" s="1">
        <v>0</v>
      </c>
      <c r="S12" s="1">
        <v>2.5849630000000001</v>
      </c>
    </row>
    <row r="13" spans="2:24">
      <c r="B13" s="18" t="s">
        <v>171</v>
      </c>
      <c r="C13" s="1">
        <v>30.187000000000001</v>
      </c>
      <c r="D13" s="1">
        <v>34.834000000000003</v>
      </c>
      <c r="E13" s="1">
        <v>32.247999999999998</v>
      </c>
      <c r="F13" s="1">
        <v>239.90299999999999</v>
      </c>
      <c r="G13" s="1">
        <v>237.65</v>
      </c>
      <c r="H13" s="1">
        <v>224.47900000000001</v>
      </c>
      <c r="J13" s="1">
        <v>0.1</v>
      </c>
      <c r="K13" s="1">
        <v>42.984409800000002</v>
      </c>
      <c r="N13" s="1">
        <v>4.0999999999999996</v>
      </c>
      <c r="O13" s="1">
        <v>27.472526999999999</v>
      </c>
      <c r="R13" s="1">
        <v>0</v>
      </c>
      <c r="S13" s="1">
        <v>2.3219280000000002</v>
      </c>
    </row>
    <row r="14" spans="2:24">
      <c r="R14" s="1">
        <v>1.3</v>
      </c>
      <c r="S14" s="1">
        <v>3</v>
      </c>
    </row>
    <row r="15" spans="2:24">
      <c r="R15" s="1">
        <v>0</v>
      </c>
      <c r="S15" s="1">
        <v>3.1699250000000001</v>
      </c>
    </row>
    <row r="16" spans="2:24">
      <c r="R16" s="1">
        <v>1.6216216000000001</v>
      </c>
      <c r="S16" s="1">
        <v>2.5849630000000001</v>
      </c>
    </row>
    <row r="17" spans="18:19">
      <c r="R17" s="1">
        <v>0</v>
      </c>
      <c r="S17" s="1">
        <v>2.3219280000000002</v>
      </c>
    </row>
    <row r="18" spans="18:19">
      <c r="R18" s="1"/>
      <c r="S18" s="1"/>
    </row>
    <row r="19" spans="18:19">
      <c r="R19" s="1"/>
      <c r="S19" s="1"/>
    </row>
    <row r="20" spans="18:19">
      <c r="R20" s="1"/>
      <c r="S20" s="1"/>
    </row>
    <row r="21" spans="18:19">
      <c r="R21" s="1"/>
      <c r="S21" s="1"/>
    </row>
    <row r="22" spans="18:19">
      <c r="R22" s="1"/>
      <c r="S22" s="1"/>
    </row>
    <row r="23" spans="18:19">
      <c r="R23" s="1"/>
      <c r="S23" s="1"/>
    </row>
    <row r="24" spans="18:19">
      <c r="R24" s="1"/>
      <c r="S24" s="1"/>
    </row>
    <row r="25" spans="18:19">
      <c r="R25" s="1"/>
      <c r="S25" s="1"/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86F2-7425-496C-8475-5CA72BFBDE03}">
  <dimension ref="B2:S25"/>
  <sheetViews>
    <sheetView workbookViewId="0">
      <selection activeCell="N27" sqref="N27"/>
    </sheetView>
  </sheetViews>
  <sheetFormatPr defaultRowHeight="16.5"/>
  <cols>
    <col min="1" max="16384" width="9" style="84"/>
  </cols>
  <sheetData>
    <row r="2" spans="2:19">
      <c r="B2" s="9" t="s">
        <v>298</v>
      </c>
      <c r="J2" s="9" t="s">
        <v>299</v>
      </c>
      <c r="N2" s="9" t="s">
        <v>300</v>
      </c>
      <c r="R2" s="9" t="s">
        <v>301</v>
      </c>
    </row>
    <row r="4" spans="2:19">
      <c r="B4" s="84" t="s">
        <v>172</v>
      </c>
      <c r="J4" s="84" t="s">
        <v>178</v>
      </c>
      <c r="N4" s="84" t="s">
        <v>182</v>
      </c>
      <c r="R4" s="84" t="s">
        <v>184</v>
      </c>
    </row>
    <row r="5" spans="2:19">
      <c r="C5" s="84" t="s">
        <v>8</v>
      </c>
      <c r="D5" s="84" t="s">
        <v>8</v>
      </c>
      <c r="E5" s="84" t="s">
        <v>8</v>
      </c>
      <c r="F5" s="84" t="s">
        <v>302</v>
      </c>
      <c r="G5" s="84" t="s">
        <v>302</v>
      </c>
      <c r="H5" s="84" t="s">
        <v>302</v>
      </c>
      <c r="J5" s="84" t="s">
        <v>8</v>
      </c>
      <c r="K5" s="84" t="s">
        <v>302</v>
      </c>
      <c r="N5" s="84" t="s">
        <v>8</v>
      </c>
      <c r="O5" s="84" t="s">
        <v>302</v>
      </c>
      <c r="R5" s="84" t="s">
        <v>8</v>
      </c>
      <c r="S5" s="84" t="s">
        <v>302</v>
      </c>
    </row>
    <row r="6" spans="2:19">
      <c r="B6" s="18" t="s">
        <v>170</v>
      </c>
      <c r="C6" s="1">
        <v>50.595999999999997</v>
      </c>
      <c r="D6" s="1">
        <v>49.277999999999999</v>
      </c>
      <c r="E6" s="1">
        <v>50.250999999999998</v>
      </c>
      <c r="F6" s="1">
        <v>169.80099999999999</v>
      </c>
      <c r="G6" s="1">
        <v>172.26499999999999</v>
      </c>
      <c r="H6" s="1">
        <v>160.18299999999999</v>
      </c>
      <c r="J6" s="1">
        <v>32.614130000000003</v>
      </c>
      <c r="K6" s="1">
        <v>40.025419999999997</v>
      </c>
      <c r="N6" s="1">
        <v>34.789020000000001</v>
      </c>
      <c r="O6" s="1">
        <v>67.127660000000006</v>
      </c>
      <c r="R6" s="1">
        <v>3.1006100000000001</v>
      </c>
      <c r="S6" s="1">
        <v>4.1847830000000004</v>
      </c>
    </row>
    <row r="7" spans="2:19">
      <c r="B7" s="18" t="s">
        <v>171</v>
      </c>
      <c r="C7" s="1">
        <v>121.12</v>
      </c>
      <c r="D7" s="1">
        <v>104.62</v>
      </c>
      <c r="E7" s="1">
        <v>116.744</v>
      </c>
      <c r="F7" s="1">
        <v>175.46</v>
      </c>
      <c r="G7" s="1">
        <v>189.702</v>
      </c>
      <c r="H7" s="1">
        <v>169.82</v>
      </c>
      <c r="J7" s="1">
        <v>45.210979999999999</v>
      </c>
      <c r="K7" s="1">
        <v>55.398479999999999</v>
      </c>
      <c r="N7" s="1">
        <v>52.716560000000001</v>
      </c>
      <c r="O7" s="1">
        <v>65.354609999999994</v>
      </c>
      <c r="R7" s="1">
        <v>3.652174</v>
      </c>
      <c r="S7" s="1">
        <v>2.34375</v>
      </c>
    </row>
    <row r="8" spans="2:19">
      <c r="J8" s="1">
        <v>43.521129999999999</v>
      </c>
      <c r="K8" s="1">
        <v>60.287689999999998</v>
      </c>
      <c r="N8" s="1">
        <v>35.533769999999997</v>
      </c>
      <c r="O8" s="1">
        <v>57.813769999999998</v>
      </c>
      <c r="R8" s="1">
        <v>4.5271739999999996</v>
      </c>
      <c r="S8" s="1">
        <v>6.015625</v>
      </c>
    </row>
    <row r="9" spans="2:19">
      <c r="J9" s="1">
        <v>44.458979999999997</v>
      </c>
      <c r="K9" s="1">
        <v>66.614130000000003</v>
      </c>
      <c r="N9" s="1">
        <v>49.39716</v>
      </c>
      <c r="O9" s="1">
        <v>64.353449999999995</v>
      </c>
      <c r="R9" s="1">
        <v>2.0487799999999998</v>
      </c>
      <c r="S9" s="1">
        <v>3.4594320000000001</v>
      </c>
    </row>
    <row r="10" spans="2:19">
      <c r="B10" s="84" t="s">
        <v>173</v>
      </c>
      <c r="J10" s="1"/>
      <c r="K10" s="1"/>
      <c r="R10" s="1">
        <v>3.4594320000000001</v>
      </c>
      <c r="S10" s="1">
        <v>4.5849630000000001</v>
      </c>
    </row>
    <row r="11" spans="2:19">
      <c r="C11" s="84" t="s">
        <v>8</v>
      </c>
      <c r="D11" s="84" t="s">
        <v>8</v>
      </c>
      <c r="E11" s="84" t="s">
        <v>8</v>
      </c>
      <c r="F11" s="84" t="s">
        <v>302</v>
      </c>
      <c r="G11" s="84" t="s">
        <v>302</v>
      </c>
      <c r="H11" s="84" t="s">
        <v>302</v>
      </c>
      <c r="J11" s="1"/>
      <c r="K11" s="1"/>
      <c r="R11" s="1">
        <v>2.3219280000000002</v>
      </c>
      <c r="S11" s="1">
        <v>4.8579809999999997</v>
      </c>
    </row>
    <row r="12" spans="2:19">
      <c r="B12" s="18" t="s">
        <v>174</v>
      </c>
      <c r="C12" s="1">
        <v>150.596</v>
      </c>
      <c r="D12" s="1">
        <v>168.27799999999999</v>
      </c>
      <c r="E12" s="1">
        <v>140.251</v>
      </c>
      <c r="F12" s="1">
        <v>219.80099999999999</v>
      </c>
      <c r="G12" s="1">
        <v>222.26499999999999</v>
      </c>
      <c r="H12" s="1">
        <v>230.18299999999999</v>
      </c>
      <c r="J12" s="1"/>
      <c r="K12" s="1"/>
      <c r="R12" s="1">
        <v>2.5849630000000001</v>
      </c>
      <c r="S12" s="1">
        <v>5</v>
      </c>
    </row>
    <row r="13" spans="2:19">
      <c r="B13" s="18" t="s">
        <v>171</v>
      </c>
      <c r="C13" s="1">
        <v>261.12</v>
      </c>
      <c r="D13" s="1">
        <v>264.62</v>
      </c>
      <c r="E13" s="1">
        <v>276.74400000000003</v>
      </c>
      <c r="F13" s="1">
        <v>295.45999999999998</v>
      </c>
      <c r="G13" s="1">
        <v>299.702</v>
      </c>
      <c r="H13" s="1">
        <v>299.82</v>
      </c>
      <c r="J13" s="1"/>
      <c r="K13" s="1"/>
      <c r="R13" s="1">
        <v>2.3219280000000002</v>
      </c>
      <c r="S13" s="1">
        <v>4</v>
      </c>
    </row>
    <row r="14" spans="2:19">
      <c r="R14" s="1">
        <v>3</v>
      </c>
      <c r="S14" s="1">
        <v>5.1699250000000001</v>
      </c>
    </row>
    <row r="15" spans="2:19">
      <c r="R15" s="1">
        <v>3.1699250000000001</v>
      </c>
      <c r="S15" s="1">
        <v>4.2479279999999999</v>
      </c>
    </row>
    <row r="16" spans="2:19">
      <c r="R16" s="1">
        <v>2.5849630000000001</v>
      </c>
      <c r="S16" s="1">
        <v>4.6216216000000001</v>
      </c>
    </row>
    <row r="17" spans="18:19">
      <c r="R17" s="1">
        <v>2.3219280000000002</v>
      </c>
      <c r="S17" s="1">
        <v>6.0874629999999996</v>
      </c>
    </row>
    <row r="18" spans="18:19">
      <c r="R18" s="1"/>
      <c r="S18" s="1"/>
    </row>
    <row r="19" spans="18:19">
      <c r="R19" s="1"/>
      <c r="S19" s="1"/>
    </row>
    <row r="20" spans="18:19">
      <c r="R20" s="1"/>
      <c r="S20" s="1"/>
    </row>
    <row r="21" spans="18:19">
      <c r="R21" s="1"/>
      <c r="S21" s="1"/>
    </row>
    <row r="22" spans="18:19">
      <c r="R22" s="1"/>
      <c r="S22" s="1"/>
    </row>
    <row r="23" spans="18:19">
      <c r="R23" s="1"/>
      <c r="S23" s="1"/>
    </row>
    <row r="24" spans="18:19">
      <c r="R24" s="1"/>
      <c r="S24" s="1"/>
    </row>
    <row r="25" spans="18:19">
      <c r="R25" s="1"/>
      <c r="S25" s="1"/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AB23-973D-441B-A45E-E70B48B4BDCA}">
  <dimension ref="B2:V25"/>
  <sheetViews>
    <sheetView workbookViewId="0">
      <selection activeCell="M25" sqref="M25"/>
    </sheetView>
  </sheetViews>
  <sheetFormatPr defaultRowHeight="16.5"/>
  <cols>
    <col min="1" max="16384" width="9" style="84"/>
  </cols>
  <sheetData>
    <row r="2" spans="2:22">
      <c r="B2" s="9" t="s">
        <v>303</v>
      </c>
      <c r="J2" s="9" t="s">
        <v>306</v>
      </c>
      <c r="R2" s="9" t="s">
        <v>307</v>
      </c>
    </row>
    <row r="4" spans="2:22">
      <c r="B4" s="84" t="s">
        <v>304</v>
      </c>
      <c r="E4" s="84" t="s">
        <v>305</v>
      </c>
      <c r="J4" s="84" t="s">
        <v>76</v>
      </c>
      <c r="K4" s="84" t="s">
        <v>76</v>
      </c>
      <c r="L4" s="84" t="s">
        <v>76</v>
      </c>
      <c r="M4" s="84" t="s">
        <v>151</v>
      </c>
      <c r="N4" s="84" t="s">
        <v>151</v>
      </c>
      <c r="O4" s="84" t="s">
        <v>151</v>
      </c>
      <c r="R4" s="84" t="s">
        <v>304</v>
      </c>
      <c r="U4" s="84" t="s">
        <v>305</v>
      </c>
    </row>
    <row r="5" spans="2:22">
      <c r="B5" s="84" t="s">
        <v>8</v>
      </c>
      <c r="C5" s="84" t="s">
        <v>151</v>
      </c>
      <c r="E5" s="84" t="s">
        <v>8</v>
      </c>
      <c r="F5" s="84" t="s">
        <v>302</v>
      </c>
      <c r="I5" s="18" t="s">
        <v>154</v>
      </c>
      <c r="J5" s="1">
        <v>0.85170000000000001</v>
      </c>
      <c r="K5" s="1">
        <v>1.0603180000000001</v>
      </c>
      <c r="L5" s="1">
        <v>1.1073310000000001</v>
      </c>
      <c r="M5" s="1">
        <v>1.8610679999999999</v>
      </c>
      <c r="N5" s="1">
        <v>1.6287799999999999</v>
      </c>
      <c r="O5" s="1">
        <v>2.1510790000000002</v>
      </c>
      <c r="R5" s="84" t="s">
        <v>8</v>
      </c>
      <c r="S5" s="84" t="s">
        <v>151</v>
      </c>
      <c r="U5" s="84" t="s">
        <v>8</v>
      </c>
      <c r="V5" s="84" t="s">
        <v>302</v>
      </c>
    </row>
    <row r="6" spans="2:22">
      <c r="B6" s="1">
        <v>40.723981999999999</v>
      </c>
      <c r="C6" s="1">
        <v>95.890868600000005</v>
      </c>
      <c r="D6" s="1"/>
      <c r="E6" s="1">
        <v>52.398200000000003</v>
      </c>
      <c r="F6" s="1">
        <v>85.890868600000005</v>
      </c>
      <c r="G6" s="1"/>
      <c r="H6" s="1"/>
      <c r="I6" s="18" t="s">
        <v>155</v>
      </c>
      <c r="J6" s="1">
        <v>1.132862</v>
      </c>
      <c r="K6" s="1">
        <v>1.110573</v>
      </c>
      <c r="L6" s="1">
        <v>0.79483300000000001</v>
      </c>
      <c r="M6" s="1">
        <v>0.83556699999999995</v>
      </c>
      <c r="N6" s="1">
        <v>0.75584399999999996</v>
      </c>
      <c r="O6" s="1">
        <v>0.94664400000000004</v>
      </c>
      <c r="R6" s="1">
        <v>72.398200000000003</v>
      </c>
      <c r="S6" s="1">
        <v>97.908686000000003</v>
      </c>
      <c r="U6" s="1">
        <v>42.398200000000003</v>
      </c>
      <c r="V6" s="1">
        <v>85.890868600000005</v>
      </c>
    </row>
    <row r="7" spans="2:22">
      <c r="B7" s="1">
        <v>63.436532999999997</v>
      </c>
      <c r="C7" s="1">
        <v>96.621621599999997</v>
      </c>
      <c r="D7" s="1"/>
      <c r="E7" s="1">
        <v>44.36533</v>
      </c>
      <c r="F7" s="1">
        <v>96.216216000000003</v>
      </c>
      <c r="G7" s="1"/>
      <c r="H7" s="1"/>
      <c r="I7" s="18" t="s">
        <v>156</v>
      </c>
      <c r="J7" s="1">
        <v>0.81641900000000001</v>
      </c>
      <c r="K7" s="1">
        <v>1.0840050000000001</v>
      </c>
      <c r="L7" s="1">
        <v>1.1299399999999999</v>
      </c>
      <c r="M7" s="1">
        <v>1.4866729999999999</v>
      </c>
      <c r="N7" s="1">
        <v>1.0523020000000001</v>
      </c>
      <c r="O7" s="1">
        <v>1.3985920000000001</v>
      </c>
      <c r="R7" s="1">
        <v>43.653300000000002</v>
      </c>
      <c r="S7" s="1">
        <v>95.621621599999997</v>
      </c>
      <c r="U7" s="1">
        <v>43.653300000000002</v>
      </c>
      <c r="V7" s="1">
        <v>94.216216000000003</v>
      </c>
    </row>
    <row r="8" spans="2:22">
      <c r="B8" s="1">
        <v>57.676056000000003</v>
      </c>
      <c r="C8" s="1">
        <v>91.908686000000003</v>
      </c>
      <c r="E8" s="1">
        <v>67.676056000000003</v>
      </c>
      <c r="F8" s="1">
        <v>90.868600000000001</v>
      </c>
      <c r="I8" s="18" t="s">
        <v>157</v>
      </c>
      <c r="J8" s="1">
        <v>0.81674500000000005</v>
      </c>
      <c r="K8" s="1">
        <v>1.006216</v>
      </c>
      <c r="L8" s="1">
        <v>1.216809</v>
      </c>
      <c r="M8" s="1">
        <v>1.5241690000000001</v>
      </c>
      <c r="N8" s="1">
        <v>1.1949799999999999</v>
      </c>
      <c r="O8" s="1">
        <v>1.878528</v>
      </c>
      <c r="R8" s="1">
        <v>60.56</v>
      </c>
      <c r="S8" s="1">
        <v>91.908686000000003</v>
      </c>
      <c r="U8" s="1">
        <v>37.676056000000003</v>
      </c>
      <c r="V8" s="1">
        <v>99.868600000000001</v>
      </c>
    </row>
    <row r="9" spans="2:22">
      <c r="B9" s="1">
        <v>48.275861999999996</v>
      </c>
      <c r="C9" s="1">
        <v>96.621600000000001</v>
      </c>
      <c r="E9" s="1">
        <v>58.275861999999996</v>
      </c>
      <c r="F9" s="1">
        <v>92.16</v>
      </c>
      <c r="J9" s="1"/>
      <c r="K9" s="1"/>
      <c r="N9" s="1"/>
      <c r="O9" s="1"/>
      <c r="R9" s="1">
        <v>58.62</v>
      </c>
      <c r="S9" s="1">
        <v>96.621600000000001</v>
      </c>
      <c r="U9" s="1">
        <v>58.275861999999996</v>
      </c>
      <c r="V9" s="1">
        <v>92.16</v>
      </c>
    </row>
    <row r="10" spans="2:22">
      <c r="J10" s="1"/>
      <c r="K10" s="1"/>
      <c r="R10" s="1"/>
      <c r="S10" s="1"/>
    </row>
    <row r="11" spans="2:22">
      <c r="J11" s="1"/>
      <c r="K11" s="1"/>
      <c r="R11" s="1"/>
      <c r="S11" s="1"/>
    </row>
    <row r="12" spans="2:22">
      <c r="B12" s="1"/>
      <c r="C12" s="1"/>
      <c r="D12" s="1"/>
      <c r="E12" s="1"/>
      <c r="F12" s="1"/>
      <c r="G12" s="1"/>
      <c r="H12" s="1"/>
      <c r="J12" s="1"/>
      <c r="K12" s="1"/>
      <c r="R12" s="1"/>
      <c r="S12" s="1"/>
    </row>
    <row r="13" spans="2:22">
      <c r="B13" s="1"/>
      <c r="C13" s="1"/>
      <c r="D13" s="1"/>
      <c r="E13" s="1"/>
      <c r="F13" s="1"/>
      <c r="G13" s="1"/>
      <c r="H13" s="1"/>
      <c r="J13" s="1"/>
      <c r="K13" s="1"/>
      <c r="R13" s="1"/>
      <c r="S13" s="1"/>
    </row>
    <row r="14" spans="2:22">
      <c r="R14" s="1"/>
      <c r="S14" s="1"/>
    </row>
    <row r="15" spans="2:22">
      <c r="R15" s="1"/>
      <c r="S15" s="1"/>
    </row>
    <row r="16" spans="2:22">
      <c r="R16" s="1"/>
      <c r="S16" s="1"/>
    </row>
    <row r="17" spans="18:19">
      <c r="R17" s="1"/>
      <c r="S17" s="1"/>
    </row>
    <row r="18" spans="18:19">
      <c r="R18" s="1"/>
      <c r="S18" s="1"/>
    </row>
    <row r="19" spans="18:19">
      <c r="R19" s="1"/>
      <c r="S19" s="1"/>
    </row>
    <row r="20" spans="18:19">
      <c r="R20" s="1"/>
      <c r="S20" s="1"/>
    </row>
    <row r="21" spans="18:19">
      <c r="R21" s="1"/>
      <c r="S21" s="1"/>
    </row>
    <row r="22" spans="18:19">
      <c r="R22" s="1"/>
      <c r="S22" s="1"/>
    </row>
    <row r="23" spans="18:19">
      <c r="R23" s="1"/>
      <c r="S23" s="1"/>
    </row>
    <row r="24" spans="18:19">
      <c r="R24" s="1"/>
      <c r="S24" s="1"/>
    </row>
    <row r="25" spans="18:19">
      <c r="R25" s="1"/>
      <c r="S25" s="1"/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F97D-C8F1-4BB8-8145-81CB4D4EEFD7}">
  <dimension ref="B2:V25"/>
  <sheetViews>
    <sheetView workbookViewId="0">
      <selection activeCell="T19" sqref="T19"/>
    </sheetView>
  </sheetViews>
  <sheetFormatPr defaultRowHeight="16.5"/>
  <cols>
    <col min="1" max="16384" width="9" style="84"/>
  </cols>
  <sheetData>
    <row r="2" spans="2:22">
      <c r="C2" s="9" t="s">
        <v>359</v>
      </c>
      <c r="R2" s="9"/>
    </row>
    <row r="5" spans="2:22">
      <c r="B5" s="18"/>
      <c r="C5" s="1"/>
      <c r="D5" s="1" t="s">
        <v>363</v>
      </c>
      <c r="E5" s="1"/>
      <c r="F5" s="1"/>
      <c r="G5" s="1"/>
      <c r="H5" s="1"/>
    </row>
    <row r="6" spans="2:22">
      <c r="B6" s="18"/>
      <c r="C6" s="1"/>
      <c r="D6" s="1"/>
      <c r="E6" s="1"/>
      <c r="F6" s="1" t="s">
        <v>360</v>
      </c>
      <c r="G6" s="1" t="s">
        <v>12</v>
      </c>
      <c r="H6" s="1" t="s">
        <v>361</v>
      </c>
      <c r="I6" s="84" t="s">
        <v>362</v>
      </c>
      <c r="R6" s="1"/>
      <c r="S6" s="1"/>
      <c r="U6" s="1"/>
      <c r="V6" s="1"/>
    </row>
    <row r="7" spans="2:22">
      <c r="B7" s="18"/>
      <c r="C7" s="1"/>
      <c r="D7" s="1"/>
      <c r="E7" s="1"/>
      <c r="F7" s="1">
        <v>22.262930052403739</v>
      </c>
      <c r="G7" s="1">
        <v>42.834467120181408</v>
      </c>
      <c r="H7" s="1">
        <v>17.833803941701607</v>
      </c>
      <c r="I7" s="84">
        <v>18.11518915866742</v>
      </c>
      <c r="R7" s="1"/>
      <c r="S7" s="1"/>
      <c r="U7" s="1"/>
      <c r="V7" s="1"/>
    </row>
    <row r="8" spans="2:22">
      <c r="B8" s="18"/>
      <c r="C8" s="1"/>
      <c r="D8" s="1"/>
      <c r="E8" s="1"/>
      <c r="F8" s="1">
        <v>13.134387351778656</v>
      </c>
      <c r="G8" s="1">
        <v>44.379731379731382</v>
      </c>
      <c r="H8" s="1">
        <v>28.383061311816125</v>
      </c>
      <c r="I8" s="84">
        <v>23.901162790697676</v>
      </c>
      <c r="R8" s="1"/>
      <c r="S8" s="1"/>
      <c r="U8" s="1"/>
      <c r="V8" s="1"/>
    </row>
    <row r="9" spans="2:22">
      <c r="C9" s="1"/>
      <c r="D9" s="1"/>
      <c r="F9" s="84">
        <v>17.788587229763699</v>
      </c>
      <c r="G9" s="1">
        <v>46.199200510225424</v>
      </c>
      <c r="H9" s="1">
        <v>22.770529264337313</v>
      </c>
      <c r="I9" s="84">
        <v>25.176981681218969</v>
      </c>
      <c r="R9" s="1"/>
      <c r="S9" s="1"/>
      <c r="U9" s="1"/>
      <c r="V9" s="1"/>
    </row>
    <row r="10" spans="2:22">
      <c r="C10" s="1"/>
      <c r="D10" s="1"/>
      <c r="E10" s="84" t="s">
        <v>106</v>
      </c>
      <c r="F10" s="84">
        <v>17.728634877982032</v>
      </c>
      <c r="G10" s="84">
        <v>44.471133003379407</v>
      </c>
      <c r="H10" s="84">
        <v>22.99579817261835</v>
      </c>
      <c r="I10" s="84">
        <v>22.397777876861355</v>
      </c>
      <c r="R10" s="1"/>
      <c r="S10" s="1"/>
    </row>
    <row r="11" spans="2:22">
      <c r="C11" s="1"/>
      <c r="D11" s="1"/>
      <c r="R11" s="1"/>
      <c r="S11" s="1"/>
    </row>
    <row r="12" spans="2:22">
      <c r="C12" s="1"/>
      <c r="D12" s="1"/>
      <c r="R12" s="1"/>
      <c r="S12" s="1"/>
    </row>
    <row r="13" spans="2:22">
      <c r="C13" s="1"/>
      <c r="D13" s="1"/>
      <c r="R13" s="1"/>
      <c r="S13" s="1"/>
    </row>
    <row r="14" spans="2:22">
      <c r="D14" s="84" t="s">
        <v>186</v>
      </c>
      <c r="R14" s="1"/>
      <c r="S14" s="1"/>
    </row>
    <row r="15" spans="2:22">
      <c r="R15" s="1"/>
      <c r="S15" s="1"/>
    </row>
    <row r="16" spans="2:22">
      <c r="E16" s="84" t="s">
        <v>360</v>
      </c>
      <c r="F16" s="84" t="s">
        <v>12</v>
      </c>
      <c r="G16" s="84" t="s">
        <v>361</v>
      </c>
      <c r="H16" s="84" t="s">
        <v>362</v>
      </c>
      <c r="R16" s="1"/>
      <c r="S16" s="1"/>
    </row>
    <row r="17" spans="4:19">
      <c r="E17" s="84">
        <v>15.236255354104324</v>
      </c>
      <c r="F17" s="84">
        <v>26.826124230379548</v>
      </c>
      <c r="G17" s="84">
        <v>17.377044762443742</v>
      </c>
      <c r="H17" s="84">
        <v>18.201149409190915</v>
      </c>
      <c r="R17" s="1"/>
      <c r="S17" s="1"/>
    </row>
    <row r="18" spans="4:19">
      <c r="E18" s="84">
        <v>9.7117327117327115</v>
      </c>
      <c r="F18" s="84">
        <v>24.270464883205026</v>
      </c>
      <c r="G18" s="84">
        <v>16.559924712091664</v>
      </c>
      <c r="H18" s="84">
        <v>17.041822789721948</v>
      </c>
      <c r="R18" s="1"/>
      <c r="S18" s="1"/>
    </row>
    <row r="19" spans="4:19">
      <c r="E19" s="84">
        <v>18.342518989172326</v>
      </c>
      <c r="F19" s="84">
        <v>21.76608187134503</v>
      </c>
      <c r="G19" s="84">
        <v>19.860684751735739</v>
      </c>
      <c r="H19" s="84">
        <v>21.685377340429604</v>
      </c>
      <c r="R19" s="1"/>
      <c r="S19" s="1"/>
    </row>
    <row r="20" spans="4:19">
      <c r="D20" s="84" t="s">
        <v>106</v>
      </c>
      <c r="E20" s="84">
        <v>14.430169018336455</v>
      </c>
      <c r="F20" s="84">
        <v>24.28755699497653</v>
      </c>
      <c r="G20" s="84">
        <v>17.932551408757046</v>
      </c>
      <c r="H20" s="84">
        <v>18.976116513114157</v>
      </c>
      <c r="R20" s="1"/>
      <c r="S20" s="1"/>
    </row>
    <row r="21" spans="4:19">
      <c r="R21" s="1"/>
      <c r="S21" s="1"/>
    </row>
    <row r="22" spans="4:19">
      <c r="R22" s="1"/>
      <c r="S22" s="1"/>
    </row>
    <row r="23" spans="4:19">
      <c r="R23" s="1"/>
      <c r="S23" s="1"/>
    </row>
    <row r="24" spans="4:19">
      <c r="R24" s="1"/>
      <c r="S24" s="1"/>
    </row>
    <row r="25" spans="4:19">
      <c r="R25" s="1"/>
      <c r="S25" s="1"/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32C9-1626-4E09-8C39-AED5465D6702}">
  <dimension ref="B2:W25"/>
  <sheetViews>
    <sheetView workbookViewId="0">
      <selection activeCell="N23" sqref="N23"/>
    </sheetView>
  </sheetViews>
  <sheetFormatPr defaultRowHeight="16.5"/>
  <sheetData>
    <row r="2" spans="2:21">
      <c r="B2" s="9" t="s">
        <v>289</v>
      </c>
      <c r="C2" s="84"/>
      <c r="D2" s="84"/>
      <c r="E2" s="84"/>
      <c r="F2" s="84"/>
      <c r="G2" s="84"/>
      <c r="H2" s="84"/>
      <c r="I2" s="84"/>
      <c r="J2" s="9" t="s">
        <v>290</v>
      </c>
      <c r="K2" s="84"/>
      <c r="L2" s="84"/>
      <c r="M2" s="84"/>
      <c r="N2" s="9" t="s">
        <v>291</v>
      </c>
      <c r="O2" s="84"/>
      <c r="P2" s="84"/>
      <c r="Q2" s="84"/>
      <c r="R2" s="9" t="s">
        <v>292</v>
      </c>
      <c r="S2" s="84"/>
      <c r="T2" s="84"/>
      <c r="U2" s="84"/>
    </row>
    <row r="3" spans="2:21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>
      <c r="B4" s="84" t="s">
        <v>172</v>
      </c>
      <c r="C4" s="84"/>
      <c r="D4" s="84"/>
      <c r="E4" s="84"/>
      <c r="F4" s="84"/>
      <c r="G4" s="84"/>
      <c r="H4" s="84"/>
      <c r="I4" s="84"/>
      <c r="J4" s="84" t="s">
        <v>178</v>
      </c>
      <c r="K4" s="84"/>
      <c r="L4" s="84"/>
      <c r="M4" s="84"/>
      <c r="N4" s="84" t="s">
        <v>182</v>
      </c>
      <c r="O4" s="84"/>
      <c r="P4" s="84"/>
      <c r="Q4" s="84"/>
      <c r="R4" s="84" t="s">
        <v>184</v>
      </c>
      <c r="S4" s="84"/>
      <c r="T4" s="84"/>
      <c r="U4" s="84"/>
    </row>
    <row r="5" spans="2:21">
      <c r="B5" s="84"/>
      <c r="C5" s="84" t="s">
        <v>76</v>
      </c>
      <c r="D5" s="84" t="s">
        <v>76</v>
      </c>
      <c r="E5" s="84" t="s">
        <v>76</v>
      </c>
      <c r="F5" s="84" t="s">
        <v>151</v>
      </c>
      <c r="G5" s="84" t="s">
        <v>151</v>
      </c>
      <c r="H5" s="84" t="s">
        <v>151</v>
      </c>
      <c r="I5" s="84"/>
      <c r="J5" s="17" t="s">
        <v>7</v>
      </c>
      <c r="K5" s="17" t="s">
        <v>176</v>
      </c>
      <c r="L5" s="84"/>
      <c r="M5" s="84"/>
      <c r="N5" s="17" t="s">
        <v>7</v>
      </c>
      <c r="O5" s="17" t="s">
        <v>176</v>
      </c>
      <c r="P5" s="84"/>
      <c r="Q5" s="84"/>
      <c r="R5" s="17" t="s">
        <v>7</v>
      </c>
      <c r="S5" s="17" t="s">
        <v>176</v>
      </c>
      <c r="T5" s="84"/>
      <c r="U5" s="84"/>
    </row>
    <row r="6" spans="2:21">
      <c r="B6" s="18" t="s">
        <v>170</v>
      </c>
      <c r="C6" s="1">
        <v>57.582999999999998</v>
      </c>
      <c r="D6" s="1">
        <v>41.798000000000002</v>
      </c>
      <c r="E6" s="1">
        <v>54.838999999999999</v>
      </c>
      <c r="F6" s="1">
        <v>22.148</v>
      </c>
      <c r="G6" s="1">
        <v>19.760999999999999</v>
      </c>
      <c r="H6" s="1">
        <v>29.146999999999998</v>
      </c>
      <c r="I6" s="84"/>
      <c r="J6" s="1">
        <v>43.888888889999997</v>
      </c>
      <c r="K6" s="1">
        <v>10.33950617</v>
      </c>
      <c r="L6" s="84"/>
      <c r="M6" s="84"/>
      <c r="N6" s="1">
        <v>40.723981999999999</v>
      </c>
      <c r="O6" s="1">
        <v>14.669926999999999</v>
      </c>
      <c r="P6" s="84"/>
      <c r="Q6" s="84"/>
      <c r="R6" s="1">
        <v>3.3219280000000002</v>
      </c>
      <c r="S6" s="1">
        <v>1.5849629999999999</v>
      </c>
      <c r="T6" s="84"/>
      <c r="U6" s="84"/>
    </row>
    <row r="7" spans="2:21">
      <c r="B7" s="18" t="s">
        <v>171</v>
      </c>
      <c r="C7" s="1">
        <v>19.674600000000002</v>
      </c>
      <c r="D7" s="1">
        <v>24.112500000000001</v>
      </c>
      <c r="E7" s="1">
        <v>25.135899999999999</v>
      </c>
      <c r="F7" s="1">
        <v>23.5566</v>
      </c>
      <c r="G7" s="1">
        <v>23.971900000000002</v>
      </c>
      <c r="H7" s="1">
        <v>24.090199999999999</v>
      </c>
      <c r="I7" s="84"/>
      <c r="J7" s="1">
        <v>26.541554959999999</v>
      </c>
      <c r="K7" s="1">
        <v>9.3181818179999993</v>
      </c>
      <c r="L7" s="84"/>
      <c r="M7" s="84"/>
      <c r="N7" s="1">
        <v>26.541554959999999</v>
      </c>
      <c r="O7" s="1">
        <v>25.783132999999999</v>
      </c>
      <c r="P7" s="84"/>
      <c r="Q7" s="84"/>
      <c r="R7" s="1">
        <v>4.0874629999999996</v>
      </c>
      <c r="S7" s="1">
        <v>0</v>
      </c>
      <c r="T7" s="84"/>
      <c r="U7" s="84"/>
    </row>
    <row r="8" spans="2:21">
      <c r="B8" s="84"/>
      <c r="C8" s="84"/>
      <c r="D8" s="84"/>
      <c r="E8" s="84"/>
      <c r="F8" s="84"/>
      <c r="G8" s="84"/>
      <c r="H8" s="84"/>
      <c r="I8" s="84"/>
      <c r="J8" s="1">
        <v>19.126506020000001</v>
      </c>
      <c r="K8" s="1">
        <v>12.890868599999999</v>
      </c>
      <c r="L8" s="84"/>
      <c r="M8" s="84"/>
      <c r="N8" s="1">
        <v>39.205526999999996</v>
      </c>
      <c r="O8" s="1">
        <v>21.908685999999999</v>
      </c>
      <c r="P8" s="84"/>
      <c r="Q8" s="84"/>
      <c r="R8" s="1">
        <v>2.5849630000000001</v>
      </c>
      <c r="S8" s="1">
        <v>0</v>
      </c>
      <c r="T8" s="84"/>
      <c r="U8" s="84"/>
    </row>
    <row r="9" spans="2:21">
      <c r="B9" s="84"/>
      <c r="C9" s="84"/>
      <c r="D9" s="84"/>
      <c r="E9" s="84"/>
      <c r="F9" s="84"/>
      <c r="G9" s="84"/>
      <c r="H9" s="84"/>
      <c r="I9" s="84"/>
      <c r="J9" s="1">
        <v>26.541554959999999</v>
      </c>
      <c r="K9" s="1">
        <v>11.621621599999999</v>
      </c>
      <c r="L9" s="84"/>
      <c r="M9" s="84"/>
      <c r="N9" s="1">
        <v>27.472526999999999</v>
      </c>
      <c r="O9" s="1">
        <v>16.621600000000001</v>
      </c>
      <c r="P9" s="84"/>
      <c r="Q9" s="84"/>
      <c r="R9" s="1">
        <v>2.3219280000000002</v>
      </c>
      <c r="S9" s="1">
        <v>0.62160000000000004</v>
      </c>
      <c r="T9" s="84"/>
      <c r="U9" s="84"/>
    </row>
    <row r="10" spans="2:21">
      <c r="B10" s="84" t="s">
        <v>173</v>
      </c>
      <c r="C10" s="84"/>
      <c r="D10" s="84"/>
      <c r="E10" s="84"/>
      <c r="F10" s="84"/>
      <c r="G10" s="84"/>
      <c r="H10" s="84"/>
      <c r="I10" s="84"/>
      <c r="J10" s="1"/>
      <c r="K10" s="1"/>
      <c r="L10" s="84"/>
      <c r="M10" s="84"/>
      <c r="N10" s="84"/>
      <c r="O10" s="84"/>
      <c r="P10" s="84"/>
      <c r="Q10" s="84"/>
      <c r="R10" s="1">
        <v>3.4594320000000001</v>
      </c>
      <c r="S10" s="1">
        <v>2.5849630000000001</v>
      </c>
      <c r="T10" s="84"/>
      <c r="U10" s="84"/>
    </row>
    <row r="11" spans="2:21">
      <c r="B11" s="84"/>
      <c r="C11" s="84" t="s">
        <v>76</v>
      </c>
      <c r="D11" s="84" t="s">
        <v>76</v>
      </c>
      <c r="E11" s="84" t="s">
        <v>76</v>
      </c>
      <c r="F11" s="84" t="s">
        <v>151</v>
      </c>
      <c r="G11" s="84" t="s">
        <v>151</v>
      </c>
      <c r="H11" s="84" t="s">
        <v>151</v>
      </c>
      <c r="I11" s="84"/>
      <c r="J11" s="1"/>
      <c r="K11" s="1"/>
      <c r="L11" s="84"/>
      <c r="M11" s="84"/>
      <c r="N11" s="84"/>
      <c r="O11" s="84"/>
      <c r="P11" s="84"/>
      <c r="Q11" s="84"/>
      <c r="R11" s="1">
        <v>3.3219280000000002</v>
      </c>
      <c r="S11" s="1">
        <v>2.3219280000000002</v>
      </c>
      <c r="T11" s="84"/>
      <c r="U11" s="84"/>
    </row>
    <row r="12" spans="2:21">
      <c r="B12" s="18" t="s">
        <v>174</v>
      </c>
      <c r="C12" s="1">
        <v>93.864000000000004</v>
      </c>
      <c r="D12" s="1">
        <v>97.271000000000001</v>
      </c>
      <c r="E12" s="1">
        <v>90.491</v>
      </c>
      <c r="F12" s="1">
        <v>52.228999999999999</v>
      </c>
      <c r="G12" s="1">
        <v>60.622999999999998</v>
      </c>
      <c r="H12" s="1">
        <v>63.749000000000002</v>
      </c>
      <c r="I12" s="84"/>
      <c r="J12" s="1"/>
      <c r="K12" s="1"/>
      <c r="L12" s="84"/>
      <c r="M12" s="84"/>
      <c r="N12" s="84"/>
      <c r="O12" s="84"/>
      <c r="P12" s="84"/>
      <c r="Q12" s="84"/>
      <c r="R12" s="1">
        <v>4</v>
      </c>
      <c r="S12" s="1">
        <v>0</v>
      </c>
      <c r="T12" s="84"/>
      <c r="U12" s="84"/>
    </row>
    <row r="13" spans="2:21">
      <c r="B13" s="18" t="s">
        <v>171</v>
      </c>
      <c r="C13" s="1">
        <v>23.095400000000001</v>
      </c>
      <c r="D13" s="1">
        <v>24.337399999999999</v>
      </c>
      <c r="E13" s="1">
        <v>22.706700000000001</v>
      </c>
      <c r="F13" s="1">
        <v>16.483599999999999</v>
      </c>
      <c r="G13" s="1">
        <v>17.456299999999999</v>
      </c>
      <c r="H13" s="1">
        <v>17.718900000000001</v>
      </c>
      <c r="I13" s="84"/>
      <c r="J13" s="1"/>
      <c r="K13" s="1"/>
      <c r="L13" s="84"/>
      <c r="M13" s="84"/>
      <c r="N13" s="84"/>
      <c r="O13" s="84"/>
      <c r="P13" s="84"/>
      <c r="Q13" s="84"/>
      <c r="R13" s="1">
        <v>4.8579809999999997</v>
      </c>
      <c r="S13" s="1">
        <v>0</v>
      </c>
      <c r="T13" s="84"/>
      <c r="U13" s="84"/>
    </row>
    <row r="14" spans="2:21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1">
        <v>3</v>
      </c>
      <c r="S14" s="1">
        <v>1.3</v>
      </c>
      <c r="T14" s="84"/>
      <c r="U14" s="84"/>
    </row>
    <row r="15" spans="2:21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1">
        <v>3.1699250000000001</v>
      </c>
      <c r="S15" s="1">
        <v>0</v>
      </c>
      <c r="T15" s="84"/>
      <c r="U15" s="84"/>
    </row>
    <row r="16" spans="2:21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1">
        <v>2.5849630000000001</v>
      </c>
      <c r="S16" s="1">
        <v>1.6216216000000001</v>
      </c>
      <c r="T16" s="84"/>
      <c r="U16" s="84"/>
    </row>
    <row r="17" spans="2:23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1">
        <v>4.3219279999999998</v>
      </c>
      <c r="S17" s="1">
        <v>0</v>
      </c>
      <c r="T17" s="84"/>
      <c r="U17" s="84"/>
    </row>
    <row r="18" spans="2:23"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1"/>
      <c r="S18" s="1"/>
      <c r="T18" s="84"/>
      <c r="U18" s="84"/>
      <c r="V18" s="84"/>
      <c r="W18" s="84"/>
    </row>
    <row r="19" spans="2:23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1"/>
      <c r="S19" s="1"/>
      <c r="T19" s="84"/>
      <c r="U19" s="84"/>
      <c r="V19" s="84"/>
      <c r="W19" s="84"/>
    </row>
    <row r="20" spans="2:23"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1"/>
      <c r="S20" s="1"/>
      <c r="T20" s="84"/>
      <c r="U20" s="84"/>
      <c r="V20" s="84"/>
      <c r="W20" s="84"/>
    </row>
    <row r="21" spans="2:23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1"/>
      <c r="S21" s="1"/>
      <c r="T21" s="84"/>
      <c r="U21" s="84"/>
      <c r="V21" s="84"/>
      <c r="W21" s="84"/>
    </row>
    <row r="22" spans="2:23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1"/>
      <c r="S22" s="1"/>
      <c r="T22" s="84"/>
      <c r="U22" s="84"/>
      <c r="V22" s="84"/>
      <c r="W22" s="84"/>
    </row>
    <row r="23" spans="2:23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1"/>
      <c r="S23" s="1"/>
      <c r="T23" s="84"/>
      <c r="U23" s="84"/>
      <c r="V23" s="84"/>
      <c r="W23" s="84"/>
    </row>
    <row r="24" spans="2:23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1"/>
      <c r="S24" s="1"/>
      <c r="T24" s="84"/>
      <c r="U24" s="84"/>
      <c r="V24" s="84"/>
      <c r="W24" s="84"/>
    </row>
    <row r="25" spans="2:23"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1"/>
      <c r="S25" s="1"/>
      <c r="T25" s="84"/>
      <c r="U25" s="84"/>
      <c r="V25" s="84"/>
      <c r="W25" s="84"/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8393-E0FB-47A7-BAD6-E82F3CD34A8F}">
  <dimension ref="B2:V25"/>
  <sheetViews>
    <sheetView workbookViewId="0">
      <selection activeCell="S26" sqref="S26"/>
    </sheetView>
  </sheetViews>
  <sheetFormatPr defaultRowHeight="16.5"/>
  <cols>
    <col min="1" max="16384" width="9" style="84"/>
  </cols>
  <sheetData>
    <row r="2" spans="2:22">
      <c r="B2" s="9" t="s">
        <v>311</v>
      </c>
      <c r="J2" s="9" t="s">
        <v>312</v>
      </c>
      <c r="R2" s="9" t="s">
        <v>313</v>
      </c>
    </row>
    <row r="4" spans="2:22">
      <c r="B4" s="84" t="s">
        <v>178</v>
      </c>
      <c r="J4" s="84" t="s">
        <v>182</v>
      </c>
      <c r="R4" s="84" t="s">
        <v>184</v>
      </c>
    </row>
    <row r="5" spans="2:22">
      <c r="B5" s="84" t="s">
        <v>8</v>
      </c>
      <c r="C5" s="84" t="s">
        <v>308</v>
      </c>
      <c r="D5" s="84" t="s">
        <v>309</v>
      </c>
      <c r="E5" s="84" t="s">
        <v>310</v>
      </c>
      <c r="J5" s="84" t="s">
        <v>8</v>
      </c>
      <c r="K5" s="84" t="s">
        <v>308</v>
      </c>
      <c r="L5" s="84" t="s">
        <v>309</v>
      </c>
      <c r="M5" s="84" t="s">
        <v>310</v>
      </c>
      <c r="R5" s="84" t="s">
        <v>8</v>
      </c>
      <c r="S5" s="84" t="s">
        <v>308</v>
      </c>
      <c r="T5" s="84" t="s">
        <v>309</v>
      </c>
      <c r="U5" s="84" t="s">
        <v>310</v>
      </c>
    </row>
    <row r="6" spans="2:22">
      <c r="B6" s="1">
        <v>22.941176469999998</v>
      </c>
      <c r="C6" s="1">
        <v>10.33950617</v>
      </c>
      <c r="D6" s="1">
        <v>7.7531645569999998</v>
      </c>
      <c r="E6" s="1">
        <v>9.3525869999999998</v>
      </c>
      <c r="F6" s="1"/>
      <c r="G6" s="1"/>
      <c r="H6" s="1"/>
      <c r="I6" s="18"/>
      <c r="J6" s="1">
        <v>23.613499999999998</v>
      </c>
      <c r="K6" s="1">
        <v>14.669926999999999</v>
      </c>
      <c r="L6" s="1">
        <v>12.540193</v>
      </c>
      <c r="M6" s="1">
        <v>12.85403</v>
      </c>
      <c r="N6" s="1"/>
      <c r="O6" s="1"/>
      <c r="R6" s="1">
        <v>3.1006100000000001</v>
      </c>
      <c r="S6" s="1">
        <v>1.5849629999999999</v>
      </c>
      <c r="T6" s="1">
        <v>1.5849629999999999</v>
      </c>
      <c r="U6" s="1">
        <v>1.4177930000000001</v>
      </c>
      <c r="V6" s="1"/>
    </row>
    <row r="7" spans="2:22">
      <c r="B7" s="1">
        <v>26.541554959999999</v>
      </c>
      <c r="C7" s="1">
        <v>9.3181818179999993</v>
      </c>
      <c r="D7" s="1">
        <v>9.001956947</v>
      </c>
      <c r="E7" s="1">
        <v>7.225581</v>
      </c>
      <c r="F7" s="1"/>
      <c r="G7" s="1"/>
      <c r="H7" s="1"/>
      <c r="I7" s="18"/>
      <c r="J7" s="1">
        <v>33.065199999999997</v>
      </c>
      <c r="K7" s="1">
        <v>25.783132999999999</v>
      </c>
      <c r="L7" s="1">
        <v>17.241378999999998</v>
      </c>
      <c r="M7" s="1">
        <v>19.858160000000002</v>
      </c>
      <c r="N7" s="1"/>
      <c r="O7" s="1"/>
      <c r="R7" s="1">
        <v>3.652174</v>
      </c>
      <c r="S7" s="1">
        <v>0</v>
      </c>
      <c r="T7" s="1">
        <v>0.58496300000000001</v>
      </c>
      <c r="U7" s="1">
        <v>2.0687829999999998</v>
      </c>
      <c r="V7" s="1"/>
    </row>
    <row r="8" spans="2:22">
      <c r="B8" s="1">
        <v>18</v>
      </c>
      <c r="C8" s="1">
        <v>12.890868599999999</v>
      </c>
      <c r="D8" s="1">
        <v>10.33950617</v>
      </c>
      <c r="E8" s="1">
        <v>5.9617940000000003</v>
      </c>
      <c r="F8" s="1"/>
      <c r="I8" s="18"/>
      <c r="J8" s="1">
        <v>24.006150000000002</v>
      </c>
      <c r="K8" s="1">
        <v>21.908685999999999</v>
      </c>
      <c r="L8" s="1">
        <v>22.941176469999998</v>
      </c>
      <c r="M8" s="1">
        <v>15.302490000000001</v>
      </c>
      <c r="N8" s="1"/>
      <c r="O8" s="1"/>
      <c r="R8" s="1">
        <v>5.5271739999999996</v>
      </c>
      <c r="S8" s="1">
        <v>0</v>
      </c>
      <c r="T8" s="1">
        <v>0</v>
      </c>
      <c r="U8" s="1">
        <v>1.6653439999999999</v>
      </c>
      <c r="V8" s="1"/>
    </row>
    <row r="9" spans="2:22">
      <c r="B9" s="1">
        <v>20.17784</v>
      </c>
      <c r="C9" s="1">
        <v>11.621621599999999</v>
      </c>
      <c r="D9" s="1">
        <v>9.3181818179999993</v>
      </c>
      <c r="E9" s="1">
        <v>5.0764100000000001</v>
      </c>
      <c r="F9" s="1"/>
      <c r="J9" s="1">
        <v>31.315149999999999</v>
      </c>
      <c r="K9" s="1">
        <v>16.621600000000001</v>
      </c>
      <c r="L9" s="1">
        <v>26.541554959999999</v>
      </c>
      <c r="M9" s="1">
        <v>9.3555089999999996</v>
      </c>
      <c r="N9" s="1"/>
      <c r="O9" s="1"/>
      <c r="R9" s="1">
        <v>2.0487799999999998</v>
      </c>
      <c r="S9" s="1">
        <v>0.62160000000000004</v>
      </c>
      <c r="T9" s="1">
        <v>0.62160000000000004</v>
      </c>
      <c r="U9" s="1">
        <v>1.761261</v>
      </c>
      <c r="V9" s="1"/>
    </row>
    <row r="10" spans="2:22">
      <c r="K10" s="1"/>
      <c r="L10" s="1">
        <v>19.5</v>
      </c>
      <c r="M10" s="1"/>
      <c r="R10" s="1">
        <v>3.4594320000000001</v>
      </c>
      <c r="S10" s="1">
        <v>2.5849630000000001</v>
      </c>
      <c r="T10" s="1">
        <v>0</v>
      </c>
      <c r="U10" s="1">
        <v>0</v>
      </c>
    </row>
    <row r="11" spans="2:22">
      <c r="J11" s="1"/>
      <c r="K11" s="1"/>
      <c r="R11" s="1">
        <v>3.3219280000000002</v>
      </c>
      <c r="S11" s="1">
        <v>2.3219280000000002</v>
      </c>
      <c r="T11" s="1">
        <v>1</v>
      </c>
      <c r="U11" s="1">
        <v>1</v>
      </c>
    </row>
    <row r="12" spans="2:22">
      <c r="B12" s="1"/>
      <c r="C12" s="1"/>
      <c r="D12" s="1"/>
      <c r="E12" s="1"/>
      <c r="F12" s="1"/>
      <c r="G12" s="1"/>
      <c r="H12" s="1"/>
      <c r="J12" s="1"/>
      <c r="K12" s="1"/>
      <c r="R12" s="1">
        <v>2.5849630000000001</v>
      </c>
      <c r="S12" s="1">
        <v>0</v>
      </c>
      <c r="T12" s="1">
        <v>1.5849629999999999</v>
      </c>
      <c r="U12" s="1">
        <v>1.5849629999999999</v>
      </c>
    </row>
    <row r="13" spans="2:22">
      <c r="B13" s="1"/>
      <c r="C13" s="1"/>
      <c r="D13" s="1"/>
      <c r="E13" s="1"/>
      <c r="F13" s="1"/>
      <c r="G13" s="1"/>
      <c r="H13" s="1"/>
      <c r="J13" s="1"/>
      <c r="K13" s="1"/>
      <c r="R13" s="1">
        <v>2.3219280000000002</v>
      </c>
      <c r="S13" s="1">
        <v>0</v>
      </c>
      <c r="T13" s="1">
        <v>0</v>
      </c>
      <c r="U13" s="1">
        <v>0</v>
      </c>
    </row>
    <row r="14" spans="2:22">
      <c r="R14" s="1">
        <v>3</v>
      </c>
      <c r="S14" s="1">
        <v>1.3</v>
      </c>
      <c r="T14" s="1">
        <v>1.3</v>
      </c>
      <c r="U14" s="1">
        <v>1.3</v>
      </c>
    </row>
    <row r="15" spans="2:22">
      <c r="R15" s="1">
        <v>3.1699250000000001</v>
      </c>
      <c r="S15" s="1">
        <v>0</v>
      </c>
      <c r="T15" s="1">
        <v>0</v>
      </c>
      <c r="U15" s="1">
        <v>0</v>
      </c>
    </row>
    <row r="16" spans="2:22">
      <c r="R16" s="1">
        <v>2.5849630000000001</v>
      </c>
      <c r="S16" s="1">
        <v>1.6216216000000001</v>
      </c>
      <c r="T16" s="1">
        <v>1.6216216000000001</v>
      </c>
      <c r="U16" s="1">
        <v>1.6216216000000001</v>
      </c>
    </row>
    <row r="17" spans="18:21">
      <c r="R17" s="1">
        <v>2.3219280000000002</v>
      </c>
      <c r="S17" s="1">
        <v>0</v>
      </c>
      <c r="T17" s="1">
        <v>2.3219280000000002</v>
      </c>
      <c r="U17" s="1">
        <v>0.32192799999999999</v>
      </c>
    </row>
    <row r="18" spans="18:21">
      <c r="R18" s="1"/>
      <c r="S18" s="1"/>
    </row>
    <row r="19" spans="18:21">
      <c r="R19" s="1"/>
      <c r="S19" s="1"/>
    </row>
    <row r="20" spans="18:21">
      <c r="R20" s="1"/>
      <c r="S20" s="1"/>
    </row>
    <row r="21" spans="18:21">
      <c r="R21" s="1"/>
      <c r="S21" s="1"/>
    </row>
    <row r="22" spans="18:21">
      <c r="R22" s="1"/>
      <c r="S22" s="1"/>
    </row>
    <row r="23" spans="18:21">
      <c r="R23" s="1"/>
      <c r="S23" s="1"/>
    </row>
    <row r="24" spans="18:21">
      <c r="R24" s="1"/>
      <c r="S24" s="1"/>
    </row>
    <row r="25" spans="18:21">
      <c r="R25" s="1"/>
      <c r="S25" s="1"/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3EAE-08AB-49A8-A48D-A7FBC5D9368B}">
  <sheetPr>
    <tabColor theme="9" tint="-0.499984740745262"/>
  </sheetPr>
  <dimension ref="A2:Q31"/>
  <sheetViews>
    <sheetView zoomScale="80" zoomScaleNormal="80" workbookViewId="0">
      <selection activeCell="G21" sqref="G21"/>
    </sheetView>
  </sheetViews>
  <sheetFormatPr defaultRowHeight="16.5"/>
  <cols>
    <col min="3" max="3" width="23" customWidth="1"/>
    <col min="10" max="10" width="20.25" customWidth="1"/>
  </cols>
  <sheetData>
    <row r="2" spans="1:17">
      <c r="A2" s="9" t="s">
        <v>44</v>
      </c>
      <c r="H2" s="9" t="s">
        <v>43</v>
      </c>
      <c r="P2" s="9" t="s">
        <v>45</v>
      </c>
    </row>
    <row r="5" spans="1:17">
      <c r="H5" t="s">
        <v>42</v>
      </c>
    </row>
    <row r="6" spans="1:17">
      <c r="O6" s="7" t="s">
        <v>13</v>
      </c>
      <c r="Q6" s="2"/>
    </row>
    <row r="7" spans="1:17">
      <c r="H7" s="5" t="s">
        <v>12</v>
      </c>
      <c r="I7" s="2" t="s">
        <v>26</v>
      </c>
      <c r="J7" s="3">
        <v>0.95743575847440499</v>
      </c>
      <c r="Q7" s="2" t="s">
        <v>30</v>
      </c>
    </row>
    <row r="8" spans="1:17">
      <c r="I8" s="2"/>
      <c r="J8" s="3">
        <v>0.96704551997294197</v>
      </c>
      <c r="Q8" s="2"/>
    </row>
    <row r="9" spans="1:17">
      <c r="I9" s="2"/>
      <c r="J9" s="3">
        <v>1.0800489502311088</v>
      </c>
      <c r="P9" s="2" t="s">
        <v>31</v>
      </c>
      <c r="Q9" s="2">
        <v>1</v>
      </c>
    </row>
    <row r="10" spans="1:17">
      <c r="I10" s="4" t="s">
        <v>27</v>
      </c>
      <c r="J10" s="3">
        <v>0.30119775742719507</v>
      </c>
      <c r="P10" s="2"/>
      <c r="Q10" s="2">
        <v>1.0335281709176705</v>
      </c>
    </row>
    <row r="11" spans="1:17">
      <c r="J11" s="3">
        <v>0.29665891315220455</v>
      </c>
      <c r="P11" s="2"/>
      <c r="Q11" s="2">
        <v>0.95470977068484597</v>
      </c>
    </row>
    <row r="12" spans="1:17">
      <c r="J12" s="3">
        <v>0.32679045125212114</v>
      </c>
      <c r="P12" s="2" t="s">
        <v>11</v>
      </c>
      <c r="Q12" s="2">
        <v>0.74454176771647407</v>
      </c>
    </row>
    <row r="13" spans="1:17">
      <c r="P13" s="2"/>
      <c r="Q13" s="2">
        <v>0.63994926293574705</v>
      </c>
    </row>
    <row r="14" spans="1:17">
      <c r="P14" s="2"/>
      <c r="Q14" s="2">
        <v>0.77493538064209844</v>
      </c>
    </row>
    <row r="15" spans="1:17">
      <c r="P15" s="2" t="s">
        <v>32</v>
      </c>
      <c r="Q15" s="2">
        <v>1.261318789987649</v>
      </c>
    </row>
    <row r="16" spans="1:17">
      <c r="P16" s="2"/>
      <c r="Q16" s="2">
        <v>1.0069930076916127</v>
      </c>
    </row>
    <row r="17" spans="8:17">
      <c r="H17" s="5" t="s">
        <v>28</v>
      </c>
      <c r="I17" s="2" t="s">
        <v>26</v>
      </c>
      <c r="J17">
        <v>0.91803066677733303</v>
      </c>
      <c r="P17" s="2"/>
      <c r="Q17" s="2">
        <v>0.95687866772650898</v>
      </c>
    </row>
    <row r="18" spans="8:17">
      <c r="I18" s="2"/>
      <c r="J18">
        <v>1.0409206220277205</v>
      </c>
      <c r="P18" s="2" t="s">
        <v>33</v>
      </c>
      <c r="Q18" s="2">
        <v>1.0615441991856058</v>
      </c>
    </row>
    <row r="19" spans="8:17">
      <c r="I19" s="2"/>
      <c r="J19">
        <v>1.0464661827619139</v>
      </c>
      <c r="P19" s="2"/>
      <c r="Q19" s="2">
        <v>0.93486684982138879</v>
      </c>
    </row>
    <row r="20" spans="8:17">
      <c r="I20" s="4" t="s">
        <v>27</v>
      </c>
      <c r="J20">
        <v>0.65127500093964485</v>
      </c>
      <c r="P20" s="2"/>
      <c r="Q20" s="2">
        <v>1.0097190303643759</v>
      </c>
    </row>
    <row r="21" spans="8:17">
      <c r="J21">
        <v>0.59745240834687952</v>
      </c>
      <c r="P21" s="2" t="s">
        <v>34</v>
      </c>
      <c r="Q21" s="2">
        <v>1.0827255015045012</v>
      </c>
    </row>
    <row r="22" spans="8:17">
      <c r="J22">
        <v>0.61955075567352236</v>
      </c>
      <c r="Q22">
        <v>0.90115755781711337</v>
      </c>
    </row>
    <row r="23" spans="8:17">
      <c r="Q23">
        <v>0.8913951313151407</v>
      </c>
    </row>
    <row r="26" spans="8:17">
      <c r="H26" s="5" t="s">
        <v>29</v>
      </c>
      <c r="I26" s="2" t="s">
        <v>26</v>
      </c>
      <c r="J26">
        <v>0.94887525495067393</v>
      </c>
    </row>
    <row r="27" spans="8:17">
      <c r="I27" s="2"/>
      <c r="J27">
        <v>1.0153902605690588</v>
      </c>
    </row>
    <row r="28" spans="8:17">
      <c r="I28" s="2"/>
      <c r="J28">
        <v>1.0379056723488045</v>
      </c>
    </row>
    <row r="29" spans="8:17">
      <c r="I29" s="4" t="s">
        <v>27</v>
      </c>
      <c r="J29">
        <v>0.49368653452976885</v>
      </c>
    </row>
    <row r="30" spans="8:17">
      <c r="J30">
        <v>0.50985698960816783</v>
      </c>
    </row>
    <row r="31" spans="8:17">
      <c r="J31">
        <v>0.48128905988100024</v>
      </c>
    </row>
  </sheetData>
  <phoneticPr fontId="4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A206-E91B-4551-95B6-0DD5F0817829}">
  <dimension ref="A1:T39"/>
  <sheetViews>
    <sheetView topLeftCell="A4" zoomScale="80" zoomScaleNormal="80" workbookViewId="0">
      <selection activeCell="J32" sqref="J32"/>
    </sheetView>
  </sheetViews>
  <sheetFormatPr defaultRowHeight="16.5"/>
  <sheetData>
    <row r="1" spans="1:20">
      <c r="A1" s="98" t="s">
        <v>326</v>
      </c>
    </row>
    <row r="2" spans="1:20">
      <c r="B2" s="16" t="s">
        <v>212</v>
      </c>
      <c r="I2" s="16" t="s">
        <v>213</v>
      </c>
      <c r="P2" s="16" t="s">
        <v>214</v>
      </c>
    </row>
    <row r="3" spans="1:20" ht="17.25" thickBot="1"/>
    <row r="4" spans="1:20">
      <c r="B4" s="84"/>
      <c r="C4" s="38"/>
      <c r="D4" s="38" t="s">
        <v>314</v>
      </c>
      <c r="E4" s="38" t="s">
        <v>315</v>
      </c>
      <c r="F4" s="84" t="s">
        <v>242</v>
      </c>
      <c r="I4" s="84"/>
      <c r="J4" s="84"/>
      <c r="K4" s="110" t="s">
        <v>321</v>
      </c>
      <c r="L4" s="111"/>
      <c r="M4" s="112"/>
      <c r="N4" s="84"/>
      <c r="P4" s="84"/>
      <c r="Q4" s="84"/>
      <c r="R4" s="107" t="s">
        <v>325</v>
      </c>
      <c r="S4" s="107"/>
      <c r="T4" s="84"/>
    </row>
    <row r="5" spans="1:20" ht="17.25" thickBot="1">
      <c r="B5" s="107" t="s">
        <v>316</v>
      </c>
      <c r="C5" s="84">
        <v>1</v>
      </c>
      <c r="D5" s="38">
        <v>6.1750000000000007</v>
      </c>
      <c r="E5" s="38">
        <v>6.5</v>
      </c>
      <c r="F5" s="86">
        <f>AVERAGE(D5:E5)</f>
        <v>6.3375000000000004</v>
      </c>
      <c r="I5" s="84"/>
      <c r="J5" s="84"/>
      <c r="K5" s="88" t="s">
        <v>322</v>
      </c>
      <c r="L5" s="89" t="s">
        <v>323</v>
      </c>
      <c r="M5" s="90" t="s">
        <v>324</v>
      </c>
      <c r="N5" s="84" t="s">
        <v>242</v>
      </c>
      <c r="P5" s="84"/>
      <c r="Q5" s="84"/>
      <c r="R5" s="38" t="s">
        <v>322</v>
      </c>
      <c r="S5" s="38" t="s">
        <v>323</v>
      </c>
      <c r="T5" s="38" t="s">
        <v>242</v>
      </c>
    </row>
    <row r="6" spans="1:20">
      <c r="B6" s="107"/>
      <c r="C6" s="84">
        <v>2</v>
      </c>
      <c r="D6" s="38">
        <v>5.4</v>
      </c>
      <c r="E6" s="38">
        <v>5</v>
      </c>
      <c r="F6" s="86">
        <f t="shared" ref="F6:F18" si="0">AVERAGE(D6:E6)</f>
        <v>5.2</v>
      </c>
      <c r="I6" s="113" t="s">
        <v>316</v>
      </c>
      <c r="J6" s="41">
        <v>1</v>
      </c>
      <c r="K6" s="91">
        <v>68</v>
      </c>
      <c r="L6" s="92">
        <v>135</v>
      </c>
      <c r="M6" s="93">
        <v>153</v>
      </c>
      <c r="N6" s="86">
        <f>AVERAGE(K6:M6)</f>
        <v>118.66666666666667</v>
      </c>
      <c r="P6" s="107" t="s">
        <v>316</v>
      </c>
      <c r="Q6" s="84">
        <v>1</v>
      </c>
      <c r="R6" s="38">
        <v>10</v>
      </c>
      <c r="S6" s="38">
        <v>9.5</v>
      </c>
      <c r="T6" s="96">
        <f>AVERAGE(R6:S6)</f>
        <v>9.75</v>
      </c>
    </row>
    <row r="7" spans="1:20">
      <c r="B7" s="107"/>
      <c r="C7" s="84">
        <v>3</v>
      </c>
      <c r="D7" s="38">
        <v>2.7</v>
      </c>
      <c r="E7" s="38">
        <v>5.5</v>
      </c>
      <c r="F7" s="86">
        <f t="shared" si="0"/>
        <v>4.0999999999999996</v>
      </c>
      <c r="I7" s="113"/>
      <c r="J7" s="80">
        <v>2</v>
      </c>
      <c r="K7" s="94">
        <v>60</v>
      </c>
      <c r="L7" s="84">
        <v>77</v>
      </c>
      <c r="M7" s="59">
        <v>83</v>
      </c>
      <c r="N7" s="86">
        <f t="shared" ref="N7:N19" si="1">AVERAGE(K7:M7)</f>
        <v>73.333333333333329</v>
      </c>
      <c r="P7" s="107"/>
      <c r="Q7" s="84">
        <v>2</v>
      </c>
      <c r="R7" s="38">
        <v>11</v>
      </c>
      <c r="S7" s="38">
        <v>10.5</v>
      </c>
      <c r="T7" s="96">
        <f t="shared" ref="T7:T19" si="2">AVERAGE(R7:S7)</f>
        <v>10.75</v>
      </c>
    </row>
    <row r="8" spans="1:20">
      <c r="B8" s="107"/>
      <c r="C8" s="84">
        <v>4</v>
      </c>
      <c r="D8" s="38">
        <v>2.4</v>
      </c>
      <c r="E8" s="38">
        <v>4</v>
      </c>
      <c r="F8" s="86">
        <f t="shared" si="0"/>
        <v>3.2</v>
      </c>
      <c r="I8" s="113"/>
      <c r="J8" s="80">
        <v>3</v>
      </c>
      <c r="K8" s="94">
        <v>111</v>
      </c>
      <c r="L8" s="84">
        <v>106</v>
      </c>
      <c r="M8" s="59">
        <v>90</v>
      </c>
      <c r="N8" s="86">
        <f t="shared" si="1"/>
        <v>102.33333333333333</v>
      </c>
      <c r="P8" s="107"/>
      <c r="Q8" s="84">
        <v>3</v>
      </c>
      <c r="R8" s="38">
        <v>8.5</v>
      </c>
      <c r="S8" s="38">
        <v>8.5</v>
      </c>
      <c r="T8" s="96">
        <f t="shared" si="2"/>
        <v>8.5</v>
      </c>
    </row>
    <row r="9" spans="1:20">
      <c r="B9" s="107" t="s">
        <v>317</v>
      </c>
      <c r="C9" s="84">
        <v>1</v>
      </c>
      <c r="D9" s="38">
        <v>2.7</v>
      </c>
      <c r="E9" s="38">
        <v>5</v>
      </c>
      <c r="F9" s="86">
        <f t="shared" si="0"/>
        <v>3.85</v>
      </c>
      <c r="I9" s="113"/>
      <c r="J9" s="80">
        <v>4</v>
      </c>
      <c r="K9" s="94">
        <v>238</v>
      </c>
      <c r="L9" s="84">
        <v>241</v>
      </c>
      <c r="M9" s="59">
        <v>300</v>
      </c>
      <c r="N9" s="86">
        <f t="shared" si="1"/>
        <v>259.66666666666669</v>
      </c>
      <c r="P9" s="107"/>
      <c r="Q9" s="84">
        <v>4</v>
      </c>
      <c r="R9" s="38">
        <v>6</v>
      </c>
      <c r="S9" s="38">
        <v>11.5</v>
      </c>
      <c r="T9" s="96">
        <f t="shared" si="2"/>
        <v>8.75</v>
      </c>
    </row>
    <row r="10" spans="1:20">
      <c r="B10" s="107"/>
      <c r="C10" s="84">
        <v>2</v>
      </c>
      <c r="D10" s="38">
        <v>3.6</v>
      </c>
      <c r="E10" s="38">
        <v>5</v>
      </c>
      <c r="F10" s="86">
        <f t="shared" si="0"/>
        <v>4.3</v>
      </c>
      <c r="I10" s="113" t="s">
        <v>317</v>
      </c>
      <c r="J10" s="80">
        <v>1</v>
      </c>
      <c r="K10" s="94">
        <v>128</v>
      </c>
      <c r="L10" s="84">
        <v>164</v>
      </c>
      <c r="M10" s="59">
        <v>300</v>
      </c>
      <c r="N10" s="86">
        <f t="shared" si="1"/>
        <v>197.33333333333334</v>
      </c>
      <c r="P10" s="107" t="s">
        <v>317</v>
      </c>
      <c r="Q10" s="84">
        <v>1</v>
      </c>
      <c r="R10" s="38">
        <v>9</v>
      </c>
      <c r="S10" s="38">
        <v>7.5</v>
      </c>
      <c r="T10" s="96">
        <f t="shared" si="2"/>
        <v>8.25</v>
      </c>
    </row>
    <row r="11" spans="1:20">
      <c r="B11" s="107"/>
      <c r="C11" s="84">
        <v>3</v>
      </c>
      <c r="D11" s="38">
        <v>2.4</v>
      </c>
      <c r="E11" s="38">
        <v>4</v>
      </c>
      <c r="F11" s="86">
        <f t="shared" si="0"/>
        <v>3.2</v>
      </c>
      <c r="I11" s="113"/>
      <c r="J11" s="80">
        <v>2</v>
      </c>
      <c r="K11" s="94">
        <v>76</v>
      </c>
      <c r="L11" s="84">
        <v>94</v>
      </c>
      <c r="M11" s="59">
        <v>89</v>
      </c>
      <c r="N11" s="86">
        <f t="shared" si="1"/>
        <v>86.333333333333329</v>
      </c>
      <c r="P11" s="107"/>
      <c r="Q11" s="84">
        <v>2</v>
      </c>
      <c r="R11" s="38">
        <v>9.5</v>
      </c>
      <c r="S11" s="38"/>
      <c r="T11" s="96">
        <f t="shared" si="2"/>
        <v>9.5</v>
      </c>
    </row>
    <row r="12" spans="1:20">
      <c r="B12" s="84" t="s">
        <v>318</v>
      </c>
      <c r="C12" s="84">
        <v>4</v>
      </c>
      <c r="D12" s="37">
        <v>1.5</v>
      </c>
      <c r="E12" s="37">
        <v>4.5</v>
      </c>
      <c r="F12" s="87">
        <f t="shared" si="0"/>
        <v>3</v>
      </c>
      <c r="I12" s="113"/>
      <c r="J12" s="80">
        <v>3</v>
      </c>
      <c r="K12" s="94">
        <v>48</v>
      </c>
      <c r="L12" s="84">
        <v>59</v>
      </c>
      <c r="M12" s="59">
        <v>87</v>
      </c>
      <c r="N12" s="86">
        <f t="shared" si="1"/>
        <v>64.666666666666671</v>
      </c>
      <c r="P12" s="107"/>
      <c r="Q12" s="84">
        <v>3</v>
      </c>
      <c r="R12" s="38">
        <v>13.5</v>
      </c>
      <c r="S12" s="38">
        <v>8.5</v>
      </c>
      <c r="T12" s="96">
        <f t="shared" si="2"/>
        <v>11</v>
      </c>
    </row>
    <row r="13" spans="1:20">
      <c r="B13" s="107" t="s">
        <v>319</v>
      </c>
      <c r="C13" s="84">
        <v>1</v>
      </c>
      <c r="D13" s="37">
        <v>2.5</v>
      </c>
      <c r="E13" s="37">
        <v>3</v>
      </c>
      <c r="F13" s="87">
        <f t="shared" si="0"/>
        <v>2.75</v>
      </c>
      <c r="I13" s="59" t="s">
        <v>318</v>
      </c>
      <c r="J13" s="80">
        <v>4</v>
      </c>
      <c r="K13" s="94">
        <v>138</v>
      </c>
      <c r="L13" s="84">
        <v>176</v>
      </c>
      <c r="M13" s="59">
        <v>179</v>
      </c>
      <c r="N13" s="95">
        <f t="shared" si="1"/>
        <v>164.33333333333334</v>
      </c>
      <c r="P13" s="84" t="s">
        <v>318</v>
      </c>
      <c r="Q13" s="84">
        <v>4</v>
      </c>
      <c r="R13" s="38">
        <v>11.5</v>
      </c>
      <c r="S13" s="38">
        <v>8</v>
      </c>
      <c r="T13" s="97">
        <f t="shared" si="2"/>
        <v>9.75</v>
      </c>
    </row>
    <row r="14" spans="1:20">
      <c r="B14" s="107"/>
      <c r="C14" s="84">
        <v>2</v>
      </c>
      <c r="D14" s="37">
        <v>3.5</v>
      </c>
      <c r="E14" s="37">
        <v>3.5</v>
      </c>
      <c r="F14" s="87">
        <f t="shared" si="0"/>
        <v>3.5</v>
      </c>
      <c r="I14" s="113" t="s">
        <v>319</v>
      </c>
      <c r="J14" s="80">
        <v>1</v>
      </c>
      <c r="K14" s="94">
        <v>65</v>
      </c>
      <c r="L14" s="84">
        <v>84</v>
      </c>
      <c r="M14" s="59">
        <v>79</v>
      </c>
      <c r="N14" s="95">
        <f t="shared" si="1"/>
        <v>76</v>
      </c>
      <c r="P14" s="107" t="s">
        <v>319</v>
      </c>
      <c r="Q14" s="84">
        <v>1</v>
      </c>
      <c r="R14" s="38">
        <v>10</v>
      </c>
      <c r="S14" s="38">
        <v>8.5</v>
      </c>
      <c r="T14" s="97">
        <f t="shared" si="2"/>
        <v>9.25</v>
      </c>
    </row>
    <row r="15" spans="1:20">
      <c r="B15" s="107"/>
      <c r="C15" s="84">
        <v>3</v>
      </c>
      <c r="D15" s="37">
        <v>5</v>
      </c>
      <c r="E15" s="37">
        <v>5</v>
      </c>
      <c r="F15" s="87">
        <f t="shared" si="0"/>
        <v>5</v>
      </c>
      <c r="I15" s="113"/>
      <c r="J15" s="80">
        <v>2</v>
      </c>
      <c r="K15" s="94">
        <v>102</v>
      </c>
      <c r="L15" s="84">
        <v>125</v>
      </c>
      <c r="M15" s="59">
        <v>130</v>
      </c>
      <c r="N15" s="95">
        <f t="shared" si="1"/>
        <v>119</v>
      </c>
      <c r="P15" s="107"/>
      <c r="Q15" s="84">
        <v>2</v>
      </c>
      <c r="R15" s="38">
        <v>13</v>
      </c>
      <c r="S15" s="38">
        <v>7</v>
      </c>
      <c r="T15" s="97">
        <f t="shared" si="2"/>
        <v>10</v>
      </c>
    </row>
    <row r="16" spans="1:20">
      <c r="B16" s="107"/>
      <c r="C16" s="84">
        <v>4</v>
      </c>
      <c r="D16" s="37">
        <v>4</v>
      </c>
      <c r="E16" s="37">
        <v>5</v>
      </c>
      <c r="F16" s="87">
        <f t="shared" si="0"/>
        <v>4.5</v>
      </c>
      <c r="I16" s="113"/>
      <c r="J16" s="80">
        <v>3</v>
      </c>
      <c r="K16" s="94">
        <v>109</v>
      </c>
      <c r="L16" s="84">
        <v>123</v>
      </c>
      <c r="M16" s="59">
        <v>142</v>
      </c>
      <c r="N16" s="95">
        <f t="shared" si="1"/>
        <v>124.66666666666667</v>
      </c>
      <c r="P16" s="107"/>
      <c r="Q16" s="84">
        <v>3</v>
      </c>
      <c r="R16" s="38">
        <v>9</v>
      </c>
      <c r="S16" s="38">
        <v>7.5</v>
      </c>
      <c r="T16" s="97">
        <f t="shared" si="2"/>
        <v>8.25</v>
      </c>
    </row>
    <row r="17" spans="1:20">
      <c r="B17" s="107" t="s">
        <v>320</v>
      </c>
      <c r="C17" s="84">
        <v>1</v>
      </c>
      <c r="D17" s="38">
        <v>6.5</v>
      </c>
      <c r="E17" s="38">
        <v>6.5</v>
      </c>
      <c r="F17" s="87">
        <f t="shared" si="0"/>
        <v>6.5</v>
      </c>
      <c r="I17" s="113"/>
      <c r="J17" s="80">
        <v>4</v>
      </c>
      <c r="K17" s="94">
        <v>98</v>
      </c>
      <c r="L17" s="84">
        <v>106</v>
      </c>
      <c r="M17" s="59">
        <v>122</v>
      </c>
      <c r="N17" s="95">
        <f t="shared" si="1"/>
        <v>108.66666666666667</v>
      </c>
      <c r="P17" s="107"/>
      <c r="Q17" s="84">
        <v>4</v>
      </c>
      <c r="R17" s="38">
        <v>10.5</v>
      </c>
      <c r="S17" s="38">
        <v>6</v>
      </c>
      <c r="T17" s="97">
        <f t="shared" si="2"/>
        <v>8.25</v>
      </c>
    </row>
    <row r="18" spans="1:20">
      <c r="B18" s="107"/>
      <c r="C18" s="84">
        <v>2</v>
      </c>
      <c r="D18" s="38">
        <v>5</v>
      </c>
      <c r="E18" s="38">
        <v>5</v>
      </c>
      <c r="F18" s="87">
        <f t="shared" si="0"/>
        <v>5</v>
      </c>
      <c r="I18" s="113" t="s">
        <v>320</v>
      </c>
      <c r="J18" s="80">
        <v>1</v>
      </c>
      <c r="K18" s="94">
        <v>154</v>
      </c>
      <c r="L18" s="84">
        <v>173</v>
      </c>
      <c r="M18" s="59">
        <v>152</v>
      </c>
      <c r="N18" s="95">
        <f t="shared" si="1"/>
        <v>159.66666666666666</v>
      </c>
      <c r="P18" s="107" t="s">
        <v>320</v>
      </c>
      <c r="Q18" s="84">
        <v>1</v>
      </c>
      <c r="R18" s="38"/>
      <c r="S18" s="38">
        <v>10.5</v>
      </c>
      <c r="T18" s="97">
        <f t="shared" si="2"/>
        <v>10.5</v>
      </c>
    </row>
    <row r="19" spans="1:20" ht="17.25" thickBot="1">
      <c r="I19" s="113"/>
      <c r="J19" s="81">
        <v>2</v>
      </c>
      <c r="K19" s="88">
        <v>103</v>
      </c>
      <c r="L19" s="89">
        <v>112</v>
      </c>
      <c r="M19" s="90">
        <v>104</v>
      </c>
      <c r="N19" s="95">
        <f t="shared" si="1"/>
        <v>106.33333333333333</v>
      </c>
      <c r="P19" s="107"/>
      <c r="Q19" s="84">
        <v>2</v>
      </c>
      <c r="R19" s="38">
        <v>6.5</v>
      </c>
      <c r="S19" s="38">
        <v>12</v>
      </c>
      <c r="T19" s="97">
        <f t="shared" si="2"/>
        <v>9.25</v>
      </c>
    </row>
    <row r="20" spans="1:20">
      <c r="P20" s="84"/>
      <c r="Q20" s="84"/>
      <c r="R20" s="38"/>
      <c r="S20" s="38"/>
      <c r="T20" s="38"/>
    </row>
    <row r="23" spans="1:20">
      <c r="A23" s="98" t="s">
        <v>327</v>
      </c>
    </row>
    <row r="25" spans="1:20" ht="17.25" thickBot="1"/>
    <row r="26" spans="1:20">
      <c r="B26" s="77" t="s">
        <v>328</v>
      </c>
      <c r="C26">
        <v>9613.0672760753696</v>
      </c>
      <c r="D26">
        <v>9613.0672760753696</v>
      </c>
    </row>
    <row r="27" spans="1:20">
      <c r="B27" s="78" t="s">
        <v>329</v>
      </c>
      <c r="C27">
        <v>3017.2492417416311</v>
      </c>
      <c r="D27">
        <v>3017.2492417416311</v>
      </c>
    </row>
    <row r="28" spans="1:20">
      <c r="B28" s="78" t="s">
        <v>330</v>
      </c>
      <c r="C28">
        <v>6165.7417410155758</v>
      </c>
      <c r="D28">
        <v>6145.2964196996109</v>
      </c>
    </row>
    <row r="29" spans="1:20">
      <c r="B29" s="78"/>
      <c r="C29">
        <v>6870.8583433763297</v>
      </c>
    </row>
    <row r="30" spans="1:20" ht="17.25" thickBot="1">
      <c r="B30" s="83"/>
      <c r="C30">
        <v>5399.2891747069252</v>
      </c>
    </row>
    <row r="31" spans="1:20" ht="17.25" thickBot="1">
      <c r="B31" s="48"/>
    </row>
    <row r="32" spans="1:20">
      <c r="B32" s="77" t="s">
        <v>331</v>
      </c>
      <c r="C32">
        <v>6406.9689309348914</v>
      </c>
      <c r="D32">
        <v>6413.9956656937529</v>
      </c>
    </row>
    <row r="33" spans="2:4">
      <c r="B33" s="78"/>
      <c r="C33">
        <v>6784.2334525097967</v>
      </c>
    </row>
    <row r="34" spans="2:4">
      <c r="B34" s="78"/>
      <c r="C34">
        <v>6050.7846136365679</v>
      </c>
    </row>
    <row r="35" spans="2:4">
      <c r="B35" s="78" t="s">
        <v>332</v>
      </c>
      <c r="C35">
        <v>8494.2778438390869</v>
      </c>
      <c r="D35">
        <v>7490.1111025924274</v>
      </c>
    </row>
    <row r="36" spans="2:4">
      <c r="B36" s="78"/>
      <c r="C36">
        <v>6485.9443613457688</v>
      </c>
    </row>
    <row r="37" spans="2:4">
      <c r="B37" s="78" t="s">
        <v>333</v>
      </c>
      <c r="C37">
        <v>8166.6464982962698</v>
      </c>
      <c r="D37">
        <v>7781.9554972515652</v>
      </c>
    </row>
    <row r="38" spans="2:4">
      <c r="B38" s="78"/>
      <c r="C38">
        <v>7397.2644962068607</v>
      </c>
    </row>
    <row r="39" spans="2:4" ht="17.25" thickBot="1">
      <c r="B39" s="83" t="s">
        <v>334</v>
      </c>
      <c r="C39">
        <v>6693.3106948316326</v>
      </c>
      <c r="D39">
        <v>6693.3106948316326</v>
      </c>
    </row>
  </sheetData>
  <mergeCells count="14">
    <mergeCell ref="R4:S4"/>
    <mergeCell ref="P6:P9"/>
    <mergeCell ref="P10:P12"/>
    <mergeCell ref="P14:P17"/>
    <mergeCell ref="P18:P19"/>
    <mergeCell ref="B5:B8"/>
    <mergeCell ref="B9:B11"/>
    <mergeCell ref="B13:B16"/>
    <mergeCell ref="B17:B18"/>
    <mergeCell ref="K4:M4"/>
    <mergeCell ref="I6:I9"/>
    <mergeCell ref="I10:I12"/>
    <mergeCell ref="I14:I17"/>
    <mergeCell ref="I18:I1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D4AD-FFF3-4BDA-80D0-0220D84A126F}">
  <dimension ref="C2:AB42"/>
  <sheetViews>
    <sheetView workbookViewId="0">
      <selection activeCell="H35" sqref="H35"/>
    </sheetView>
  </sheetViews>
  <sheetFormatPr defaultRowHeight="16.5"/>
  <sheetData>
    <row r="2" spans="3:22">
      <c r="Q2" s="114" t="s">
        <v>346</v>
      </c>
      <c r="R2" s="114"/>
      <c r="S2" s="114" t="s">
        <v>347</v>
      </c>
      <c r="T2" s="114"/>
      <c r="U2" s="114" t="s">
        <v>348</v>
      </c>
      <c r="V2" s="114"/>
    </row>
    <row r="3" spans="3:22">
      <c r="C3" s="115" t="s">
        <v>335</v>
      </c>
      <c r="D3" s="115"/>
      <c r="E3" s="115"/>
      <c r="F3" s="115"/>
      <c r="G3" s="115" t="s">
        <v>344</v>
      </c>
      <c r="H3" s="115"/>
      <c r="I3" s="115"/>
      <c r="J3" s="115"/>
      <c r="K3" s="116" t="s">
        <v>345</v>
      </c>
      <c r="L3" s="116"/>
      <c r="M3" s="116"/>
      <c r="N3" s="116"/>
    </row>
    <row r="4" spans="3:22">
      <c r="C4" t="s">
        <v>336</v>
      </c>
      <c r="D4">
        <v>26.75</v>
      </c>
      <c r="H4" s="27">
        <v>27.875</v>
      </c>
      <c r="L4">
        <v>28.22</v>
      </c>
      <c r="P4" s="99">
        <v>1</v>
      </c>
      <c r="Q4" s="38">
        <v>32.78</v>
      </c>
      <c r="R4" s="38">
        <v>32.22</v>
      </c>
      <c r="S4" s="38">
        <v>29.14</v>
      </c>
      <c r="T4" s="38">
        <v>29.88</v>
      </c>
      <c r="U4" s="38">
        <v>25.5</v>
      </c>
      <c r="V4" s="38">
        <v>25.6</v>
      </c>
    </row>
    <row r="5" spans="3:22">
      <c r="C5" t="s">
        <v>337</v>
      </c>
      <c r="D5">
        <v>25.83</v>
      </c>
      <c r="H5" s="27">
        <v>27.32</v>
      </c>
      <c r="L5">
        <v>27.52</v>
      </c>
      <c r="P5" s="99">
        <v>2</v>
      </c>
      <c r="Q5" s="38">
        <v>35.5</v>
      </c>
      <c r="R5" s="38">
        <v>34.31</v>
      </c>
      <c r="S5" s="38">
        <v>29.31</v>
      </c>
      <c r="T5" s="38">
        <v>30.57</v>
      </c>
      <c r="U5" s="38">
        <v>25.61</v>
      </c>
      <c r="V5" s="38">
        <v>25.5</v>
      </c>
    </row>
    <row r="6" spans="3:22">
      <c r="C6" t="s">
        <v>338</v>
      </c>
      <c r="D6">
        <v>25.674999999999997</v>
      </c>
      <c r="H6" s="27">
        <v>27.175000000000001</v>
      </c>
      <c r="L6">
        <v>27.185000000000002</v>
      </c>
      <c r="P6" s="99">
        <v>3</v>
      </c>
      <c r="Q6" s="38">
        <v>33.229999999999997</v>
      </c>
      <c r="R6" s="38">
        <v>32.909999999999997</v>
      </c>
      <c r="S6" s="38">
        <v>29.72</v>
      </c>
      <c r="T6" s="38">
        <v>30.3</v>
      </c>
      <c r="U6" s="38">
        <v>25.89</v>
      </c>
      <c r="V6" s="38">
        <v>25.99</v>
      </c>
    </row>
    <row r="7" spans="3:22">
      <c r="C7" t="s">
        <v>339</v>
      </c>
      <c r="D7">
        <v>26.02</v>
      </c>
      <c r="H7" s="27">
        <v>27.575000000000003</v>
      </c>
      <c r="L7">
        <v>27.645</v>
      </c>
      <c r="P7" s="100">
        <v>4</v>
      </c>
      <c r="Q7" s="38">
        <v>34.75</v>
      </c>
      <c r="R7" s="38">
        <v>34.54</v>
      </c>
      <c r="S7" s="38">
        <v>29.65</v>
      </c>
      <c r="T7" s="38">
        <v>29.72</v>
      </c>
      <c r="U7" s="38">
        <v>25.71</v>
      </c>
      <c r="V7" s="38">
        <v>37.869999999999997</v>
      </c>
    </row>
    <row r="10" spans="3:22">
      <c r="C10" t="s">
        <v>340</v>
      </c>
      <c r="D10">
        <v>26.259999999999998</v>
      </c>
      <c r="H10">
        <v>27.524999999999999</v>
      </c>
      <c r="L10">
        <v>27.84</v>
      </c>
      <c r="P10" s="99">
        <v>1</v>
      </c>
      <c r="Q10" s="38">
        <v>34.9</v>
      </c>
      <c r="R10" s="38">
        <v>33.450000000000003</v>
      </c>
      <c r="S10" s="38">
        <v>29.07</v>
      </c>
      <c r="T10" s="38">
        <v>29.77</v>
      </c>
      <c r="U10" s="38">
        <v>25.17</v>
      </c>
      <c r="V10" s="38">
        <v>25.19</v>
      </c>
    </row>
    <row r="11" spans="3:22">
      <c r="C11" t="s">
        <v>341</v>
      </c>
      <c r="D11">
        <v>25.715</v>
      </c>
      <c r="H11">
        <v>27.545000000000002</v>
      </c>
      <c r="L11">
        <v>27.62</v>
      </c>
      <c r="P11" s="99">
        <v>2</v>
      </c>
      <c r="Q11" s="38">
        <v>33.78</v>
      </c>
      <c r="R11" s="38">
        <v>33.53</v>
      </c>
      <c r="S11" s="38">
        <v>30.18</v>
      </c>
      <c r="T11" s="38">
        <v>30.52</v>
      </c>
      <c r="U11" s="38">
        <v>26.18</v>
      </c>
      <c r="V11" s="38">
        <v>25.98</v>
      </c>
    </row>
    <row r="12" spans="3:22">
      <c r="C12" t="s">
        <v>342</v>
      </c>
      <c r="D12">
        <v>25.924999999999997</v>
      </c>
      <c r="H12">
        <v>27.484999999999999</v>
      </c>
      <c r="L12">
        <v>27.725000000000001</v>
      </c>
      <c r="P12" s="99">
        <v>3</v>
      </c>
      <c r="Q12" s="38">
        <v>35.04</v>
      </c>
      <c r="R12" s="38">
        <v>34.08</v>
      </c>
      <c r="S12" s="38">
        <v>29.67</v>
      </c>
      <c r="T12" s="38">
        <v>30.55</v>
      </c>
      <c r="U12" s="38">
        <v>25.69</v>
      </c>
      <c r="V12" s="38">
        <v>25.62</v>
      </c>
    </row>
    <row r="13" spans="3:22">
      <c r="C13" t="s">
        <v>343</v>
      </c>
      <c r="D13">
        <v>26.12</v>
      </c>
      <c r="H13">
        <v>27.585000000000001</v>
      </c>
      <c r="L13">
        <v>27.84</v>
      </c>
      <c r="P13" s="99">
        <v>4</v>
      </c>
      <c r="Q13" s="38">
        <v>34.6</v>
      </c>
      <c r="R13" s="38">
        <v>35.89</v>
      </c>
      <c r="S13" s="38">
        <v>29.53</v>
      </c>
      <c r="T13" s="38">
        <v>30.08</v>
      </c>
      <c r="U13" s="38">
        <v>25.58</v>
      </c>
      <c r="V13" s="38">
        <v>25.57</v>
      </c>
    </row>
    <row r="16" spans="3:22">
      <c r="C16" t="s">
        <v>280</v>
      </c>
      <c r="D16">
        <v>25.935000000000002</v>
      </c>
      <c r="H16">
        <v>27.73</v>
      </c>
      <c r="L16">
        <v>28.119999999999997</v>
      </c>
      <c r="P16" s="100">
        <v>1</v>
      </c>
      <c r="Q16" s="38">
        <v>30.03</v>
      </c>
      <c r="R16" s="38">
        <v>29.85</v>
      </c>
      <c r="S16" s="38">
        <v>28.47</v>
      </c>
      <c r="T16" s="38">
        <v>28.68</v>
      </c>
      <c r="U16" s="38">
        <v>25.94</v>
      </c>
      <c r="V16" s="38">
        <v>25.84</v>
      </c>
    </row>
    <row r="17" spans="3:28">
      <c r="C17" t="s">
        <v>216</v>
      </c>
      <c r="D17">
        <v>26.074999999999999</v>
      </c>
      <c r="H17">
        <v>27.225000000000001</v>
      </c>
      <c r="L17">
        <v>26.865000000000002</v>
      </c>
      <c r="P17" s="100">
        <v>2</v>
      </c>
      <c r="Q17" s="38">
        <v>33.67</v>
      </c>
      <c r="R17" s="38">
        <v>33.61</v>
      </c>
      <c r="S17" s="38">
        <v>29.18</v>
      </c>
      <c r="T17" s="38">
        <v>29.7</v>
      </c>
      <c r="U17" s="38">
        <v>25.61</v>
      </c>
      <c r="V17" s="38">
        <v>25.65</v>
      </c>
    </row>
    <row r="18" spans="3:28">
      <c r="C18" t="s">
        <v>215</v>
      </c>
      <c r="D18">
        <v>25.954999999999998</v>
      </c>
      <c r="H18">
        <v>27.479999999999997</v>
      </c>
      <c r="L18">
        <v>27.79</v>
      </c>
      <c r="P18" s="100">
        <v>3</v>
      </c>
      <c r="Q18" s="38">
        <v>36.200000000000003</v>
      </c>
      <c r="R18" s="38">
        <v>34.28</v>
      </c>
      <c r="S18" s="38">
        <v>29.63</v>
      </c>
      <c r="T18" s="38">
        <v>30.39</v>
      </c>
      <c r="U18" s="38">
        <v>25.94</v>
      </c>
      <c r="V18" s="38">
        <v>25.86</v>
      </c>
    </row>
    <row r="19" spans="3:28">
      <c r="C19" t="s">
        <v>233</v>
      </c>
      <c r="D19">
        <v>26.074999999999999</v>
      </c>
      <c r="H19">
        <v>27.71</v>
      </c>
      <c r="L19">
        <v>28.4</v>
      </c>
      <c r="P19" s="99">
        <v>4</v>
      </c>
      <c r="Q19" s="38">
        <v>35.590000000000003</v>
      </c>
      <c r="R19" s="38">
        <v>35.44</v>
      </c>
      <c r="S19" s="38">
        <v>30.81</v>
      </c>
      <c r="T19" s="38">
        <v>30.49</v>
      </c>
      <c r="U19" s="38">
        <v>26.01</v>
      </c>
      <c r="V19" s="38">
        <v>25.84</v>
      </c>
    </row>
    <row r="25" spans="3:28">
      <c r="X25" t="s">
        <v>356</v>
      </c>
      <c r="Z25" t="s">
        <v>357</v>
      </c>
      <c r="AB25" t="s">
        <v>358</v>
      </c>
    </row>
    <row r="26" spans="3:28">
      <c r="D26" t="s">
        <v>349</v>
      </c>
      <c r="I26" t="s">
        <v>350</v>
      </c>
      <c r="O26" s="101"/>
      <c r="P26" s="101"/>
      <c r="Q26" s="114" t="s">
        <v>351</v>
      </c>
      <c r="R26" s="114"/>
      <c r="S26" s="114" t="s">
        <v>352</v>
      </c>
      <c r="T26" s="114"/>
      <c r="W26" t="s">
        <v>336</v>
      </c>
      <c r="X26">
        <v>35.984999999999999</v>
      </c>
      <c r="Z26">
        <v>29.17</v>
      </c>
      <c r="AB26">
        <v>26.39</v>
      </c>
    </row>
    <row r="27" spans="3:28">
      <c r="C27" t="s">
        <v>336</v>
      </c>
      <c r="D27">
        <v>24.54</v>
      </c>
      <c r="J27">
        <v>25.625</v>
      </c>
      <c r="O27" s="116" t="s">
        <v>353</v>
      </c>
      <c r="P27" s="99">
        <v>1</v>
      </c>
      <c r="Q27" s="38">
        <v>31.04</v>
      </c>
      <c r="R27" s="38">
        <v>30.49</v>
      </c>
      <c r="S27" s="38">
        <v>29.78</v>
      </c>
      <c r="T27" s="38">
        <v>30.46</v>
      </c>
      <c r="W27" t="s">
        <v>337</v>
      </c>
      <c r="X27">
        <v>35.234999999999999</v>
      </c>
      <c r="Z27">
        <v>29.21</v>
      </c>
      <c r="AB27">
        <v>26.009999999999998</v>
      </c>
    </row>
    <row r="28" spans="3:28">
      <c r="C28" t="s">
        <v>337</v>
      </c>
      <c r="D28">
        <v>24.05</v>
      </c>
      <c r="J28">
        <v>25.074999999999999</v>
      </c>
      <c r="O28" s="116"/>
      <c r="P28" s="99">
        <v>2</v>
      </c>
      <c r="Q28" s="38">
        <v>32.700000000000003</v>
      </c>
      <c r="R28" s="38">
        <v>31.54</v>
      </c>
      <c r="S28" s="38">
        <v>31.06</v>
      </c>
      <c r="T28" s="38">
        <v>32.04</v>
      </c>
      <c r="W28" t="s">
        <v>338</v>
      </c>
      <c r="X28">
        <v>35.07</v>
      </c>
      <c r="Z28">
        <v>28.045000000000002</v>
      </c>
      <c r="AB28">
        <v>25.36</v>
      </c>
    </row>
    <row r="29" spans="3:28">
      <c r="C29" t="s">
        <v>338</v>
      </c>
      <c r="D29">
        <v>23.72</v>
      </c>
      <c r="J29">
        <v>24.975000000000001</v>
      </c>
      <c r="O29" s="116"/>
      <c r="P29" s="99">
        <v>3</v>
      </c>
      <c r="Q29" s="38">
        <v>31.44</v>
      </c>
      <c r="R29" s="38">
        <v>31.08</v>
      </c>
      <c r="S29" s="38">
        <v>30.14</v>
      </c>
      <c r="T29" s="38">
        <v>31.27</v>
      </c>
      <c r="W29" t="s">
        <v>339</v>
      </c>
      <c r="X29">
        <v>35.975000000000001</v>
      </c>
      <c r="Z29">
        <v>28.94</v>
      </c>
      <c r="AB29">
        <v>25.560000000000002</v>
      </c>
    </row>
    <row r="30" spans="3:28">
      <c r="C30" t="s">
        <v>339</v>
      </c>
      <c r="D30">
        <v>23.994999999999997</v>
      </c>
      <c r="J30">
        <v>25.25</v>
      </c>
      <c r="O30" s="116"/>
      <c r="P30" s="100">
        <v>4</v>
      </c>
      <c r="Q30" s="38">
        <v>32.369999999999997</v>
      </c>
      <c r="R30" s="38">
        <v>33.340000000000003</v>
      </c>
      <c r="S30" s="38">
        <v>31.35</v>
      </c>
      <c r="T30" s="38">
        <v>31.4</v>
      </c>
    </row>
    <row r="31" spans="3:28">
      <c r="O31" s="116" t="s">
        <v>354</v>
      </c>
      <c r="P31" s="99">
        <v>1</v>
      </c>
      <c r="Q31" s="38">
        <v>32.78</v>
      </c>
      <c r="R31" s="38">
        <v>31.69</v>
      </c>
      <c r="S31" s="38">
        <v>30.15</v>
      </c>
      <c r="T31" s="38">
        <v>30.85</v>
      </c>
    </row>
    <row r="32" spans="3:28">
      <c r="O32" s="116"/>
      <c r="P32" s="99">
        <v>2</v>
      </c>
      <c r="Q32" s="38">
        <v>32.130000000000003</v>
      </c>
      <c r="R32" s="38">
        <v>31.39</v>
      </c>
      <c r="S32" s="38">
        <v>30.07</v>
      </c>
      <c r="T32" s="38">
        <v>30.31</v>
      </c>
      <c r="W32" t="s">
        <v>340</v>
      </c>
      <c r="X32">
        <v>35.9</v>
      </c>
      <c r="Z32">
        <v>29.545000000000002</v>
      </c>
      <c r="AB32">
        <v>25.805</v>
      </c>
    </row>
    <row r="33" spans="3:28">
      <c r="C33" t="s">
        <v>340</v>
      </c>
      <c r="D33">
        <v>24.094999999999999</v>
      </c>
      <c r="J33">
        <v>25.055</v>
      </c>
      <c r="O33" s="116"/>
      <c r="P33" s="99">
        <v>3</v>
      </c>
      <c r="Q33" s="38">
        <v>31.67</v>
      </c>
      <c r="R33" s="38">
        <v>31.22</v>
      </c>
      <c r="S33" s="38">
        <v>30.14</v>
      </c>
      <c r="T33" s="38">
        <v>31.11</v>
      </c>
      <c r="W33" t="s">
        <v>341</v>
      </c>
      <c r="X33">
        <v>36.234999999999999</v>
      </c>
      <c r="Z33">
        <v>28.435000000000002</v>
      </c>
      <c r="AB33">
        <v>25.68</v>
      </c>
    </row>
    <row r="34" spans="3:28">
      <c r="C34" t="s">
        <v>341</v>
      </c>
      <c r="D34">
        <v>23.605</v>
      </c>
      <c r="J34">
        <v>24.594999999999999</v>
      </c>
      <c r="O34" s="116"/>
      <c r="P34" s="99">
        <v>4</v>
      </c>
      <c r="Q34" s="38">
        <v>32.68</v>
      </c>
      <c r="R34" s="38">
        <v>31.48</v>
      </c>
      <c r="S34" s="38">
        <v>30.73</v>
      </c>
      <c r="T34" s="38">
        <v>31.3</v>
      </c>
      <c r="W34" t="s">
        <v>342</v>
      </c>
      <c r="X34">
        <v>35.47</v>
      </c>
      <c r="Z34">
        <v>28.990000000000002</v>
      </c>
      <c r="AB34">
        <v>26.16</v>
      </c>
    </row>
    <row r="35" spans="3:28">
      <c r="C35" t="s">
        <v>342</v>
      </c>
      <c r="D35">
        <v>23.934999999999999</v>
      </c>
      <c r="J35">
        <v>24.984999999999999</v>
      </c>
      <c r="O35" s="115" t="s">
        <v>355</v>
      </c>
      <c r="P35" s="100">
        <v>1</v>
      </c>
      <c r="Q35" s="38">
        <v>29.16</v>
      </c>
      <c r="R35" s="38">
        <v>29.04</v>
      </c>
      <c r="S35" s="38">
        <v>27.2</v>
      </c>
      <c r="T35" s="38">
        <v>28.28</v>
      </c>
      <c r="W35" t="s">
        <v>343</v>
      </c>
      <c r="X35">
        <v>35.155000000000001</v>
      </c>
      <c r="Z35">
        <v>29.14</v>
      </c>
      <c r="AB35">
        <v>25.824999999999999</v>
      </c>
    </row>
    <row r="36" spans="3:28">
      <c r="C36" t="s">
        <v>343</v>
      </c>
      <c r="D36">
        <v>24.225000000000001</v>
      </c>
      <c r="J36">
        <v>25.065000000000001</v>
      </c>
      <c r="O36" s="115"/>
      <c r="P36" s="100">
        <v>2</v>
      </c>
      <c r="Q36" s="38">
        <v>31.58</v>
      </c>
      <c r="R36" s="38">
        <v>31.54</v>
      </c>
      <c r="S36" s="38">
        <v>30.13</v>
      </c>
      <c r="T36" s="38">
        <v>30.81</v>
      </c>
    </row>
    <row r="37" spans="3:28">
      <c r="O37" s="115"/>
      <c r="P37" s="100">
        <v>3</v>
      </c>
      <c r="Q37" s="38">
        <v>31.3</v>
      </c>
      <c r="R37" s="38">
        <v>31.72</v>
      </c>
      <c r="S37" s="38">
        <v>30.34</v>
      </c>
      <c r="T37" s="38">
        <v>31</v>
      </c>
    </row>
    <row r="38" spans="3:28">
      <c r="O38" s="115"/>
      <c r="P38" s="99">
        <v>4</v>
      </c>
      <c r="Q38" s="38">
        <v>32.22</v>
      </c>
      <c r="R38" s="38">
        <v>32.07</v>
      </c>
      <c r="S38" s="38">
        <v>30.22</v>
      </c>
      <c r="T38" s="38">
        <v>31.41</v>
      </c>
      <c r="W38" t="s">
        <v>280</v>
      </c>
      <c r="X38">
        <v>35.195</v>
      </c>
      <c r="Z38">
        <v>28.984999999999999</v>
      </c>
      <c r="AB38">
        <v>25.98</v>
      </c>
    </row>
    <row r="39" spans="3:28">
      <c r="C39" t="s">
        <v>280</v>
      </c>
      <c r="D39">
        <v>24.225000000000001</v>
      </c>
      <c r="J39">
        <v>25.31</v>
      </c>
      <c r="W39" t="s">
        <v>216</v>
      </c>
      <c r="X39">
        <v>34.119999999999997</v>
      </c>
      <c r="Z39">
        <v>27.535</v>
      </c>
      <c r="AB39">
        <v>26.03</v>
      </c>
    </row>
    <row r="40" spans="3:28">
      <c r="C40" t="s">
        <v>216</v>
      </c>
      <c r="D40">
        <v>24.195</v>
      </c>
      <c r="J40">
        <v>25.195</v>
      </c>
      <c r="W40" t="s">
        <v>215</v>
      </c>
      <c r="X40">
        <v>35.265000000000001</v>
      </c>
      <c r="Z40">
        <v>28.61</v>
      </c>
      <c r="AB40">
        <v>26.24</v>
      </c>
    </row>
    <row r="41" spans="3:28">
      <c r="C41" t="s">
        <v>215</v>
      </c>
      <c r="D41">
        <v>24.134999999999998</v>
      </c>
      <c r="J41">
        <v>25.21</v>
      </c>
      <c r="W41" t="s">
        <v>233</v>
      </c>
      <c r="X41">
        <v>35.784999999999997</v>
      </c>
      <c r="Z41">
        <v>28.425000000000001</v>
      </c>
      <c r="AB41">
        <v>26.495000000000001</v>
      </c>
    </row>
    <row r="42" spans="3:28">
      <c r="C42" t="s">
        <v>233</v>
      </c>
      <c r="D42">
        <v>24.34</v>
      </c>
      <c r="J42">
        <v>25.494999999999997</v>
      </c>
    </row>
  </sheetData>
  <mergeCells count="11">
    <mergeCell ref="Q26:R26"/>
    <mergeCell ref="S26:T26"/>
    <mergeCell ref="O27:O30"/>
    <mergeCell ref="O31:O34"/>
    <mergeCell ref="O35:O38"/>
    <mergeCell ref="U2:V2"/>
    <mergeCell ref="C3:F3"/>
    <mergeCell ref="G3:J3"/>
    <mergeCell ref="K3:N3"/>
    <mergeCell ref="Q2:R2"/>
    <mergeCell ref="S2:T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8846-CD1A-44EC-99C4-60D719DD9B1C}">
  <sheetPr>
    <tabColor theme="9" tint="-0.499984740745262"/>
  </sheetPr>
  <dimension ref="A2:T100"/>
  <sheetViews>
    <sheetView workbookViewId="0">
      <selection activeCell="R13" sqref="R13"/>
    </sheetView>
  </sheetViews>
  <sheetFormatPr defaultRowHeight="16.5"/>
  <sheetData>
    <row r="2" spans="1:20">
      <c r="C2" s="6"/>
    </row>
    <row r="3" spans="1:20">
      <c r="A3" s="9" t="s">
        <v>63</v>
      </c>
      <c r="I3" s="9" t="s">
        <v>64</v>
      </c>
      <c r="Q3" s="9" t="s">
        <v>73</v>
      </c>
    </row>
    <row r="5" spans="1:20">
      <c r="J5" s="7" t="s">
        <v>65</v>
      </c>
    </row>
    <row r="6" spans="1:20">
      <c r="B6" s="7" t="s">
        <v>52</v>
      </c>
    </row>
    <row r="7" spans="1:20">
      <c r="B7" s="2" t="s">
        <v>53</v>
      </c>
      <c r="J7" t="s">
        <v>9</v>
      </c>
      <c r="L7" s="2" t="s">
        <v>10</v>
      </c>
    </row>
    <row r="8" spans="1:20">
      <c r="B8" s="2"/>
      <c r="I8" s="2" t="s">
        <v>66</v>
      </c>
      <c r="J8">
        <v>1</v>
      </c>
      <c r="L8">
        <v>1</v>
      </c>
    </row>
    <row r="9" spans="1:20">
      <c r="B9" s="2" t="s">
        <v>54</v>
      </c>
      <c r="I9" s="2" t="s">
        <v>67</v>
      </c>
      <c r="J9">
        <v>1.0034993485510819</v>
      </c>
      <c r="L9">
        <v>0.71118944016340602</v>
      </c>
      <c r="Q9" t="s">
        <v>9</v>
      </c>
      <c r="R9" t="s">
        <v>70</v>
      </c>
      <c r="S9" t="s">
        <v>71</v>
      </c>
      <c r="T9" t="s">
        <v>72</v>
      </c>
    </row>
    <row r="10" spans="1:20">
      <c r="B10" s="2"/>
      <c r="I10" s="2" t="s">
        <v>68</v>
      </c>
      <c r="J10">
        <v>0.38879627027435532</v>
      </c>
      <c r="L10">
        <v>0.32422917314026034</v>
      </c>
      <c r="P10" s="16" t="s">
        <v>65</v>
      </c>
      <c r="Q10">
        <v>1</v>
      </c>
      <c r="R10">
        <v>0.67196099412151011</v>
      </c>
      <c r="S10">
        <v>1.3531527390495413</v>
      </c>
      <c r="T10">
        <v>1.9220949173380855</v>
      </c>
    </row>
    <row r="11" spans="1:20">
      <c r="B11" s="2"/>
      <c r="I11" s="2" t="s">
        <v>69</v>
      </c>
      <c r="J11">
        <v>7.4075277231840306E-2</v>
      </c>
      <c r="L11">
        <v>6.0000895153112729E-2</v>
      </c>
      <c r="Q11">
        <v>1</v>
      </c>
      <c r="R11">
        <v>0.74249948118015174</v>
      </c>
      <c r="S11">
        <v>1.4533579043808385</v>
      </c>
      <c r="T11">
        <v>2.0291984556965286</v>
      </c>
    </row>
    <row r="12" spans="1:20">
      <c r="B12" s="2" t="s">
        <v>55</v>
      </c>
      <c r="D12">
        <v>1</v>
      </c>
      <c r="Q12">
        <v>1</v>
      </c>
      <c r="R12">
        <v>0.6793335850574358</v>
      </c>
      <c r="S12">
        <v>1.48706859607286</v>
      </c>
      <c r="T12">
        <v>2.0312913812380589</v>
      </c>
    </row>
    <row r="13" spans="1:20">
      <c r="B13" s="2"/>
      <c r="D13">
        <v>0.69583259338810366</v>
      </c>
      <c r="Q13">
        <v>1</v>
      </c>
      <c r="R13">
        <v>0.69793135345303259</v>
      </c>
      <c r="S13">
        <v>1.4311930798344132</v>
      </c>
      <c r="T13">
        <v>1.9941949180908909</v>
      </c>
    </row>
    <row r="14" spans="1:20">
      <c r="B14" s="2"/>
      <c r="D14">
        <v>0.63858529774038586</v>
      </c>
      <c r="I14" s="2" t="s">
        <v>66</v>
      </c>
      <c r="J14">
        <v>1</v>
      </c>
      <c r="L14">
        <v>1</v>
      </c>
    </row>
    <row r="15" spans="1:20">
      <c r="B15" s="2" t="s">
        <v>56</v>
      </c>
      <c r="D15">
        <v>1.9613947059399033</v>
      </c>
      <c r="I15" s="2" t="s">
        <v>67</v>
      </c>
      <c r="J15">
        <v>1.0151548917446167</v>
      </c>
      <c r="L15">
        <v>0.71894676941467772</v>
      </c>
    </row>
    <row r="16" spans="1:20">
      <c r="B16" s="2"/>
      <c r="D16">
        <v>1.1426747361155483</v>
      </c>
      <c r="I16" s="2" t="s">
        <v>68</v>
      </c>
      <c r="J16">
        <v>0.39560032943571383</v>
      </c>
      <c r="L16">
        <v>0.31472580361252123</v>
      </c>
    </row>
    <row r="17" spans="2:12">
      <c r="B17" s="2"/>
      <c r="D17">
        <v>1.8438865739402863</v>
      </c>
      <c r="I17" s="2" t="s">
        <v>69</v>
      </c>
      <c r="J17">
        <v>7.831192634707583E-2</v>
      </c>
      <c r="L17">
        <v>4.3622099845912726E-2</v>
      </c>
    </row>
    <row r="18" spans="2:12">
      <c r="B18" s="2" t="s">
        <v>57</v>
      </c>
      <c r="D18">
        <v>1.6378769307116103</v>
      </c>
    </row>
    <row r="19" spans="2:12">
      <c r="B19" s="2"/>
      <c r="D19">
        <v>1.2986750995249465</v>
      </c>
    </row>
    <row r="20" spans="2:12">
      <c r="B20" s="2"/>
      <c r="D20">
        <v>1.5612317504377542</v>
      </c>
      <c r="I20" s="2" t="s">
        <v>66</v>
      </c>
      <c r="J20">
        <v>1</v>
      </c>
      <c r="L20">
        <v>1</v>
      </c>
    </row>
    <row r="21" spans="2:12">
      <c r="B21" s="2"/>
      <c r="I21" s="2" t="s">
        <v>67</v>
      </c>
      <c r="J21">
        <v>0.94285925440869522</v>
      </c>
      <c r="L21">
        <v>0.67962900571833396</v>
      </c>
    </row>
    <row r="22" spans="2:12">
      <c r="B22" s="7" t="s">
        <v>58</v>
      </c>
      <c r="I22" s="2" t="s">
        <v>68</v>
      </c>
      <c r="J22">
        <v>0.35852742232410412</v>
      </c>
      <c r="L22">
        <v>0.23383458145649985</v>
      </c>
    </row>
    <row r="23" spans="2:12">
      <c r="B23" s="2" t="s">
        <v>53</v>
      </c>
      <c r="I23" s="2" t="s">
        <v>69</v>
      </c>
      <c r="J23">
        <v>7.8693196319966074E-2</v>
      </c>
      <c r="L23">
        <v>5.0909224311649293E-2</v>
      </c>
    </row>
    <row r="24" spans="2:12">
      <c r="B24" s="2"/>
    </row>
    <row r="25" spans="2:12">
      <c r="B25" s="2" t="s">
        <v>54</v>
      </c>
    </row>
    <row r="26" spans="2:12">
      <c r="B26" s="2"/>
    </row>
    <row r="27" spans="2:12">
      <c r="B27" s="2"/>
    </row>
    <row r="28" spans="2:12">
      <c r="B28" s="2" t="s">
        <v>55</v>
      </c>
      <c r="D28">
        <v>1</v>
      </c>
    </row>
    <row r="29" spans="2:12">
      <c r="B29" s="2"/>
      <c r="D29">
        <v>0.74538517001443516</v>
      </c>
    </row>
    <row r="30" spans="2:12">
      <c r="B30" s="2"/>
      <c r="D30">
        <v>1.2040513333663247</v>
      </c>
    </row>
    <row r="31" spans="2:12">
      <c r="B31" s="2" t="s">
        <v>56</v>
      </c>
      <c r="D31">
        <v>2.3279973816192125</v>
      </c>
    </row>
    <row r="32" spans="2:12">
      <c r="B32" s="2"/>
      <c r="D32">
        <v>2.2920310492210825</v>
      </c>
    </row>
    <row r="33" spans="2:4">
      <c r="B33" s="2"/>
      <c r="D33">
        <v>1.243425251099243</v>
      </c>
    </row>
    <row r="34" spans="2:4">
      <c r="B34" s="2" t="s">
        <v>57</v>
      </c>
      <c r="D34">
        <v>2.5522536264012592</v>
      </c>
    </row>
    <row r="35" spans="2:4">
      <c r="B35" s="2"/>
      <c r="D35">
        <v>3.073290552303237</v>
      </c>
    </row>
    <row r="36" spans="2:4">
      <c r="B36" s="2"/>
      <c r="D36">
        <v>2.2771310072228643</v>
      </c>
    </row>
    <row r="37" spans="2:4">
      <c r="B37" s="2"/>
    </row>
    <row r="38" spans="2:4">
      <c r="B38" s="7" t="s">
        <v>59</v>
      </c>
    </row>
    <row r="39" spans="2:4">
      <c r="B39" s="2" t="s">
        <v>53</v>
      </c>
    </row>
    <row r="40" spans="2:4">
      <c r="B40" s="2"/>
    </row>
    <row r="41" spans="2:4">
      <c r="B41" s="2" t="s">
        <v>54</v>
      </c>
    </row>
    <row r="42" spans="2:4">
      <c r="B42" s="2"/>
    </row>
    <row r="43" spans="2:4">
      <c r="B43" s="2"/>
    </row>
    <row r="44" spans="2:4">
      <c r="B44" s="2" t="s">
        <v>55</v>
      </c>
      <c r="D44">
        <v>1</v>
      </c>
    </row>
    <row r="45" spans="2:4">
      <c r="B45" s="2"/>
      <c r="D45">
        <v>0.53835761182548281</v>
      </c>
    </row>
    <row r="46" spans="2:4">
      <c r="B46" s="2"/>
      <c r="D46">
        <v>0.80075921220332991</v>
      </c>
    </row>
    <row r="47" spans="2:4">
      <c r="B47" s="2" t="s">
        <v>56</v>
      </c>
      <c r="D47">
        <v>1.614547953603771</v>
      </c>
    </row>
    <row r="48" spans="2:4">
      <c r="B48" s="2"/>
      <c r="D48">
        <v>1.6110758088242643</v>
      </c>
    </row>
    <row r="49" spans="2:4">
      <c r="B49" s="2"/>
      <c r="D49">
        <v>0.82328869260483784</v>
      </c>
    </row>
    <row r="50" spans="2:4">
      <c r="B50" s="2" t="s">
        <v>57</v>
      </c>
      <c r="D50">
        <v>3.1934179084497445</v>
      </c>
    </row>
    <row r="51" spans="2:4">
      <c r="B51" s="2"/>
      <c r="D51">
        <v>2.8888710159317523</v>
      </c>
    </row>
    <row r="52" spans="2:4">
      <c r="B52" s="2"/>
      <c r="D52">
        <v>3.1925607149495319</v>
      </c>
    </row>
    <row r="53" spans="2:4">
      <c r="B53" s="2"/>
    </row>
    <row r="54" spans="2:4">
      <c r="B54" s="7" t="s">
        <v>60</v>
      </c>
    </row>
    <row r="55" spans="2:4">
      <c r="B55" s="2" t="s">
        <v>53</v>
      </c>
    </row>
    <row r="56" spans="2:4">
      <c r="B56" s="2"/>
    </row>
    <row r="57" spans="2:4">
      <c r="B57" s="2" t="s">
        <v>54</v>
      </c>
    </row>
    <row r="58" spans="2:4">
      <c r="B58" s="2"/>
    </row>
    <row r="59" spans="2:4">
      <c r="B59" s="2"/>
    </row>
    <row r="60" spans="2:4">
      <c r="B60" s="2" t="s">
        <v>55</v>
      </c>
      <c r="D60">
        <v>1</v>
      </c>
    </row>
    <row r="61" spans="2:4">
      <c r="B61" s="2"/>
      <c r="D61">
        <v>0.86054664803180669</v>
      </c>
    </row>
    <row r="62" spans="2:4">
      <c r="B62" s="2"/>
      <c r="D62">
        <v>0.73582620533693444</v>
      </c>
    </row>
    <row r="63" spans="2:4">
      <c r="B63" s="2" t="s">
        <v>56</v>
      </c>
      <c r="D63">
        <v>1.2862087091441845</v>
      </c>
    </row>
    <row r="64" spans="2:4">
      <c r="B64" s="2"/>
      <c r="D64">
        <v>1.4391116476712078</v>
      </c>
    </row>
    <row r="65" spans="2:4">
      <c r="B65" s="2"/>
      <c r="D65">
        <v>2.1517022548240123</v>
      </c>
    </row>
    <row r="66" spans="2:4">
      <c r="B66" s="2" t="s">
        <v>57</v>
      </c>
      <c r="D66">
        <v>2.3583686277974341</v>
      </c>
    </row>
    <row r="67" spans="2:4">
      <c r="B67" s="2"/>
      <c r="D67">
        <v>2.147228299049003</v>
      </c>
    </row>
    <row r="68" spans="2:4">
      <c r="B68" s="2"/>
      <c r="D68">
        <v>1.5410577860984862</v>
      </c>
    </row>
    <row r="69" spans="2:4">
      <c r="B69" s="2"/>
    </row>
    <row r="70" spans="2:4">
      <c r="B70" s="7" t="s">
        <v>61</v>
      </c>
    </row>
    <row r="71" spans="2:4">
      <c r="B71" s="2" t="s">
        <v>53</v>
      </c>
    </row>
    <row r="72" spans="2:4">
      <c r="B72" s="2"/>
    </row>
    <row r="73" spans="2:4">
      <c r="B73" s="2" t="s">
        <v>54</v>
      </c>
    </row>
    <row r="74" spans="2:4">
      <c r="B74" s="2"/>
    </row>
    <row r="75" spans="2:4">
      <c r="B75" s="2"/>
    </row>
    <row r="76" spans="2:4">
      <c r="B76" s="2" t="s">
        <v>55</v>
      </c>
      <c r="D76">
        <v>1</v>
      </c>
    </row>
    <row r="77" spans="2:4">
      <c r="B77" s="2"/>
      <c r="D77">
        <v>0.45818863384958802</v>
      </c>
    </row>
    <row r="78" spans="2:4">
      <c r="B78" s="2"/>
      <c r="D78">
        <v>0.57179104926842916</v>
      </c>
    </row>
    <row r="79" spans="2:4">
      <c r="B79" s="2" t="s">
        <v>56</v>
      </c>
      <c r="D79">
        <v>1.7079031018758957</v>
      </c>
    </row>
    <row r="80" spans="2:4">
      <c r="B80" s="2"/>
      <c r="D80">
        <v>1.2875914596425737</v>
      </c>
    </row>
    <row r="81" spans="2:4">
      <c r="B81" s="2"/>
      <c r="D81">
        <v>1.2181297276803693</v>
      </c>
    </row>
    <row r="82" spans="2:4">
      <c r="B82" s="2" t="s">
        <v>57</v>
      </c>
      <c r="D82">
        <v>2.588542993255786</v>
      </c>
    </row>
    <row r="83" spans="2:4">
      <c r="B83" s="2"/>
      <c r="D83">
        <v>2.5561117747222197</v>
      </c>
    </row>
    <row r="84" spans="2:4">
      <c r="B84" s="2"/>
      <c r="D84">
        <v>2.0927614073799385</v>
      </c>
    </row>
    <row r="85" spans="2:4">
      <c r="B85" s="2"/>
    </row>
    <row r="86" spans="2:4">
      <c r="B86" s="7" t="s">
        <v>62</v>
      </c>
    </row>
    <row r="87" spans="2:4">
      <c r="B87" s="2" t="s">
        <v>53</v>
      </c>
    </row>
    <row r="88" spans="2:4">
      <c r="B88" s="2"/>
    </row>
    <row r="89" spans="2:4">
      <c r="B89" s="2" t="s">
        <v>54</v>
      </c>
    </row>
    <row r="90" spans="2:4">
      <c r="B90" s="2"/>
    </row>
    <row r="91" spans="2:4">
      <c r="B91" s="2"/>
    </row>
    <row r="92" spans="2:4">
      <c r="B92" s="2" t="s">
        <v>55</v>
      </c>
      <c r="D92">
        <v>1</v>
      </c>
    </row>
    <row r="93" spans="2:4">
      <c r="B93" s="2"/>
      <c r="D93">
        <v>1.4530394051500795</v>
      </c>
    </row>
    <row r="94" spans="2:4">
      <c r="B94" s="2"/>
      <c r="D94">
        <v>1.268557013677611</v>
      </c>
    </row>
    <row r="95" spans="2:4">
      <c r="B95" s="2" t="s">
        <v>56</v>
      </c>
      <c r="D95">
        <v>1.5380830009898026</v>
      </c>
    </row>
    <row r="96" spans="2:4">
      <c r="B96" s="2"/>
      <c r="D96">
        <v>2.809022995169534</v>
      </c>
    </row>
    <row r="97" spans="2:4">
      <c r="B97" s="2"/>
      <c r="D97">
        <v>3.7842886976174399</v>
      </c>
    </row>
    <row r="98" spans="2:4">
      <c r="B98" s="2" t="s">
        <v>57</v>
      </c>
      <c r="D98">
        <v>5.285967335331792</v>
      </c>
    </row>
    <row r="99" spans="2:4">
      <c r="B99" s="2"/>
      <c r="D99">
        <v>4.8192534680059635</v>
      </c>
    </row>
    <row r="100" spans="2:4">
      <c r="D100">
        <v>3.8993808194575212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CFC1-19F2-43DA-917F-648F8C3FDEE0}">
  <sheetPr>
    <tabColor theme="9" tint="-0.499984740745262"/>
  </sheetPr>
  <dimension ref="B3:AA47"/>
  <sheetViews>
    <sheetView workbookViewId="0">
      <selection activeCell="N44" sqref="N44"/>
    </sheetView>
  </sheetViews>
  <sheetFormatPr defaultRowHeight="16.5"/>
  <sheetData>
    <row r="3" spans="2:27">
      <c r="B3" s="9" t="s">
        <v>75</v>
      </c>
      <c r="H3" s="9" t="s">
        <v>79</v>
      </c>
      <c r="O3" s="9" t="s">
        <v>81</v>
      </c>
      <c r="T3" s="9" t="s">
        <v>82</v>
      </c>
      <c r="Y3" s="9" t="s">
        <v>86</v>
      </c>
    </row>
    <row r="6" spans="2:27">
      <c r="H6" s="16" t="s">
        <v>78</v>
      </c>
    </row>
    <row r="7" spans="2:27">
      <c r="O7" s="16" t="s">
        <v>80</v>
      </c>
      <c r="T7" s="16" t="s">
        <v>87</v>
      </c>
      <c r="Y7" s="16" t="s">
        <v>13</v>
      </c>
    </row>
    <row r="8" spans="2:27">
      <c r="H8" t="s">
        <v>76</v>
      </c>
      <c r="I8" t="s">
        <v>77</v>
      </c>
      <c r="T8" s="2" t="s">
        <v>83</v>
      </c>
      <c r="U8" s="2" t="s">
        <v>84</v>
      </c>
      <c r="V8" s="2" t="s">
        <v>85</v>
      </c>
      <c r="X8" s="2"/>
      <c r="Y8" s="2" t="s">
        <v>88</v>
      </c>
      <c r="Z8" s="2" t="s">
        <v>85</v>
      </c>
      <c r="AA8" s="2"/>
    </row>
    <row r="9" spans="2:27">
      <c r="B9" s="16" t="s">
        <v>74</v>
      </c>
      <c r="H9" s="1">
        <v>17.333333333333332</v>
      </c>
      <c r="I9" s="1">
        <v>59.166666666666664</v>
      </c>
      <c r="O9" t="s">
        <v>6</v>
      </c>
      <c r="P9" t="s">
        <v>11</v>
      </c>
      <c r="T9" s="2">
        <v>1</v>
      </c>
      <c r="U9" s="2">
        <v>0.55393194873478013</v>
      </c>
      <c r="V9" s="2">
        <v>0.8599901822154864</v>
      </c>
      <c r="X9" s="2"/>
      <c r="Y9" s="2">
        <v>1</v>
      </c>
      <c r="Z9" s="2">
        <v>1.5786121080508493</v>
      </c>
      <c r="AA9" s="2"/>
    </row>
    <row r="10" spans="2:27">
      <c r="H10" s="1">
        <v>36.615384615384613</v>
      </c>
      <c r="I10" s="1">
        <v>56.230769230769234</v>
      </c>
      <c r="O10" s="2">
        <v>0.80849087942216002</v>
      </c>
      <c r="P10" s="2">
        <v>2.1355408552127901</v>
      </c>
      <c r="T10" s="2">
        <v>1</v>
      </c>
      <c r="U10" s="2">
        <v>0.54981424449158067</v>
      </c>
      <c r="V10" s="2">
        <v>0.86561365661356748</v>
      </c>
      <c r="X10" s="2"/>
      <c r="Y10" s="2">
        <v>1</v>
      </c>
      <c r="Z10" s="2">
        <v>1.4225210008780562</v>
      </c>
      <c r="AA10" s="2"/>
    </row>
    <row r="11" spans="2:27">
      <c r="B11" t="s">
        <v>6</v>
      </c>
      <c r="C11" s="1">
        <v>165.37</v>
      </c>
      <c r="D11" s="1">
        <v>123.614</v>
      </c>
      <c r="E11" s="1">
        <v>178.637</v>
      </c>
      <c r="H11" s="1">
        <v>40.454545454545453</v>
      </c>
      <c r="I11" s="1">
        <v>51.090909090909093</v>
      </c>
      <c r="O11" s="2">
        <v>0.67361193514188811</v>
      </c>
      <c r="P11" s="2">
        <v>2.3338153512993975</v>
      </c>
      <c r="T11" s="2">
        <v>1</v>
      </c>
      <c r="U11" s="2">
        <v>0.53220078752081157</v>
      </c>
      <c r="V11" s="2">
        <v>0.8357700628347301</v>
      </c>
      <c r="X11" s="2"/>
      <c r="Y11" s="2">
        <v>1</v>
      </c>
      <c r="Z11" s="2">
        <v>1.575874967291091</v>
      </c>
      <c r="AA11" s="2"/>
    </row>
    <row r="12" spans="2:27">
      <c r="H12" s="1"/>
      <c r="I12" s="1"/>
      <c r="O12" s="2">
        <v>0.95518834620184401</v>
      </c>
      <c r="P12" s="2">
        <v>2.3657744223047961</v>
      </c>
      <c r="X12" s="2" t="s">
        <v>89</v>
      </c>
      <c r="Y12" s="2">
        <v>0.73245439433323345</v>
      </c>
      <c r="Z12" s="2">
        <v>1.525669358739999</v>
      </c>
      <c r="AA12" s="2"/>
    </row>
    <row r="13" spans="2:27">
      <c r="B13" t="s">
        <v>11</v>
      </c>
      <c r="C13" s="1">
        <v>214.17400000000001</v>
      </c>
      <c r="D13" s="1">
        <v>241.78100000000001</v>
      </c>
      <c r="E13" s="1">
        <v>206.45400000000001</v>
      </c>
      <c r="H13" s="1"/>
      <c r="I13" s="1"/>
    </row>
    <row r="14" spans="2:27">
      <c r="H14" s="1">
        <v>17</v>
      </c>
      <c r="I14" s="1">
        <v>91</v>
      </c>
    </row>
    <row r="15" spans="2:27">
      <c r="H15" s="1">
        <v>12</v>
      </c>
      <c r="I15" s="1">
        <v>43</v>
      </c>
    </row>
    <row r="16" spans="2:27">
      <c r="H16" s="1">
        <v>17</v>
      </c>
      <c r="I16" s="1">
        <v>58</v>
      </c>
    </row>
    <row r="17" spans="8:9">
      <c r="H17" s="1">
        <v>18</v>
      </c>
      <c r="I17" s="1">
        <v>43</v>
      </c>
    </row>
    <row r="18" spans="8:9">
      <c r="H18" s="1">
        <v>23</v>
      </c>
      <c r="I18" s="1">
        <v>31</v>
      </c>
    </row>
    <row r="19" spans="8:9">
      <c r="H19" s="1">
        <v>17</v>
      </c>
      <c r="I19" s="1">
        <v>89</v>
      </c>
    </row>
    <row r="20" spans="8:9">
      <c r="H20" s="1"/>
      <c r="I20" s="1"/>
    </row>
    <row r="21" spans="8:9">
      <c r="H21" s="1"/>
      <c r="I21" s="1"/>
    </row>
    <row r="22" spans="8:9">
      <c r="H22" s="1">
        <v>58</v>
      </c>
      <c r="I22" s="1">
        <v>88</v>
      </c>
    </row>
    <row r="23" spans="8:9">
      <c r="H23" s="1">
        <v>31</v>
      </c>
      <c r="I23" s="1">
        <v>50</v>
      </c>
    </row>
    <row r="24" spans="8:9">
      <c r="H24" s="1">
        <v>41</v>
      </c>
      <c r="I24" s="1">
        <v>63</v>
      </c>
    </row>
    <row r="25" spans="8:9">
      <c r="H25" s="1">
        <v>36</v>
      </c>
      <c r="I25" s="1">
        <v>90</v>
      </c>
    </row>
    <row r="26" spans="8:9">
      <c r="H26" s="1">
        <v>36</v>
      </c>
      <c r="I26" s="1">
        <v>38</v>
      </c>
    </row>
    <row r="27" spans="8:9">
      <c r="H27" s="1">
        <v>24</v>
      </c>
      <c r="I27" s="1">
        <v>52</v>
      </c>
    </row>
    <row r="28" spans="8:9">
      <c r="H28" s="1">
        <v>33</v>
      </c>
      <c r="I28" s="1">
        <v>43</v>
      </c>
    </row>
    <row r="29" spans="8:9">
      <c r="H29" s="1">
        <v>47</v>
      </c>
      <c r="I29" s="1">
        <v>40</v>
      </c>
    </row>
    <row r="30" spans="8:9">
      <c r="H30" s="1">
        <v>47</v>
      </c>
      <c r="I30" s="1">
        <v>41</v>
      </c>
    </row>
    <row r="31" spans="8:9">
      <c r="H31" s="1">
        <v>29</v>
      </c>
      <c r="I31" s="1">
        <v>53</v>
      </c>
    </row>
    <row r="32" spans="8:9">
      <c r="H32" s="1">
        <v>29</v>
      </c>
      <c r="I32" s="1">
        <v>73</v>
      </c>
    </row>
    <row r="33" spans="8:9">
      <c r="H33" s="1">
        <v>27</v>
      </c>
      <c r="I33" s="1">
        <v>44</v>
      </c>
    </row>
    <row r="34" spans="8:9">
      <c r="H34" s="1">
        <v>38</v>
      </c>
      <c r="I34" s="1">
        <v>56</v>
      </c>
    </row>
    <row r="35" spans="8:9">
      <c r="H35" s="1"/>
      <c r="I35" s="1"/>
    </row>
    <row r="36" spans="8:9">
      <c r="H36" s="1"/>
      <c r="I36" s="1"/>
    </row>
    <row r="37" spans="8:9">
      <c r="H37" s="1">
        <v>32</v>
      </c>
      <c r="I37" s="1">
        <v>43</v>
      </c>
    </row>
    <row r="38" spans="8:9">
      <c r="H38" s="1">
        <v>45</v>
      </c>
      <c r="I38" s="1">
        <v>49</v>
      </c>
    </row>
    <row r="39" spans="8:9">
      <c r="H39">
        <v>53</v>
      </c>
      <c r="I39">
        <v>77</v>
      </c>
    </row>
    <row r="40" spans="8:9">
      <c r="H40">
        <v>49</v>
      </c>
      <c r="I40">
        <v>55</v>
      </c>
    </row>
    <row r="41" spans="8:9">
      <c r="H41">
        <v>46</v>
      </c>
      <c r="I41">
        <v>61</v>
      </c>
    </row>
    <row r="42" spans="8:9">
      <c r="H42">
        <v>41</v>
      </c>
      <c r="I42">
        <v>40</v>
      </c>
    </row>
    <row r="43" spans="8:9">
      <c r="H43">
        <v>33</v>
      </c>
      <c r="I43">
        <v>59</v>
      </c>
    </row>
    <row r="44" spans="8:9">
      <c r="H44">
        <v>36</v>
      </c>
      <c r="I44">
        <v>38</v>
      </c>
    </row>
    <row r="45" spans="8:9">
      <c r="H45">
        <v>39</v>
      </c>
      <c r="I45">
        <v>49</v>
      </c>
    </row>
    <row r="46" spans="8:9">
      <c r="H46">
        <v>30</v>
      </c>
      <c r="I46">
        <v>52</v>
      </c>
    </row>
    <row r="47" spans="8:9">
      <c r="H47">
        <v>41</v>
      </c>
      <c r="I47">
        <v>39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6490-1731-4B1E-B5FB-C6D9D584B596}">
  <sheetPr>
    <tabColor theme="9" tint="-0.499984740745262"/>
  </sheetPr>
  <dimension ref="B3:Z40"/>
  <sheetViews>
    <sheetView tabSelected="1" topLeftCell="E1" zoomScale="90" zoomScaleNormal="90" workbookViewId="0">
      <selection activeCell="H28" sqref="H28"/>
    </sheetView>
  </sheetViews>
  <sheetFormatPr defaultRowHeight="16.5"/>
  <sheetData>
    <row r="3" spans="2:26">
      <c r="B3" s="9" t="s">
        <v>90</v>
      </c>
      <c r="H3" s="9" t="s">
        <v>95</v>
      </c>
      <c r="O3" s="9" t="s">
        <v>96</v>
      </c>
      <c r="U3" s="9" t="s">
        <v>97</v>
      </c>
    </row>
    <row r="5" spans="2:26">
      <c r="B5" s="16" t="s">
        <v>94</v>
      </c>
      <c r="H5" s="16" t="s">
        <v>94</v>
      </c>
      <c r="O5" s="16" t="s">
        <v>94</v>
      </c>
      <c r="T5" s="16" t="s">
        <v>98</v>
      </c>
    </row>
    <row r="7" spans="2:26">
      <c r="B7" s="17" t="s">
        <v>91</v>
      </c>
      <c r="C7" s="17" t="s">
        <v>92</v>
      </c>
      <c r="D7" s="17" t="s">
        <v>93</v>
      </c>
      <c r="H7" s="17" t="s">
        <v>91</v>
      </c>
      <c r="K7" s="17" t="s">
        <v>92</v>
      </c>
    </row>
    <row r="8" spans="2:26">
      <c r="B8" s="1">
        <v>1.048829</v>
      </c>
      <c r="C8" s="1">
        <v>0.70840199999999998</v>
      </c>
      <c r="D8" s="1">
        <v>7.6198000000000002E-2</v>
      </c>
      <c r="H8" t="s">
        <v>76</v>
      </c>
      <c r="I8" t="s">
        <v>11</v>
      </c>
      <c r="K8" t="s">
        <v>76</v>
      </c>
      <c r="L8" t="s">
        <v>11</v>
      </c>
    </row>
    <row r="9" spans="2:26">
      <c r="B9" s="1">
        <v>1.0059549999999999</v>
      </c>
      <c r="C9" s="1">
        <v>0.61355700000000002</v>
      </c>
      <c r="D9" s="1">
        <v>7.2846999999999995E-2</v>
      </c>
      <c r="G9" t="s">
        <v>366</v>
      </c>
      <c r="H9" s="1">
        <v>48.689</v>
      </c>
      <c r="I9" s="1">
        <v>24.13</v>
      </c>
      <c r="J9" s="84" t="s">
        <v>366</v>
      </c>
      <c r="K9" s="1">
        <v>27.448</v>
      </c>
      <c r="L9" s="1">
        <v>10.67</v>
      </c>
      <c r="O9" s="2" t="s">
        <v>26</v>
      </c>
      <c r="P9" s="2">
        <v>0.32948242647255505</v>
      </c>
      <c r="Q9" s="2">
        <v>0.47834899568382899</v>
      </c>
      <c r="R9" s="2">
        <v>0.40979004879069464</v>
      </c>
    </row>
    <row r="10" spans="2:26">
      <c r="B10" s="1">
        <v>1.081537</v>
      </c>
      <c r="C10" s="1">
        <v>0.72832699999999995</v>
      </c>
      <c r="D10" s="1">
        <v>9.8919000000000007E-2</v>
      </c>
      <c r="G10" s="84" t="s">
        <v>366</v>
      </c>
      <c r="H10" s="1">
        <v>23.356999999999999</v>
      </c>
      <c r="I10" s="1">
        <v>13.638999999999999</v>
      </c>
      <c r="J10" s="84" t="s">
        <v>366</v>
      </c>
      <c r="K10" s="1">
        <v>27.413</v>
      </c>
      <c r="L10" s="1">
        <v>9.6720000000000006</v>
      </c>
      <c r="O10" s="2" t="s">
        <v>10</v>
      </c>
      <c r="P10" s="2">
        <v>6.3140539512751448E-2</v>
      </c>
      <c r="Q10" s="2">
        <v>0.19370719023504343</v>
      </c>
      <c r="R10" s="2">
        <v>0.19539616976844429</v>
      </c>
      <c r="U10" t="s">
        <v>6</v>
      </c>
      <c r="V10" t="s">
        <v>6</v>
      </c>
      <c r="W10" t="s">
        <v>6</v>
      </c>
      <c r="X10" t="s">
        <v>11</v>
      </c>
      <c r="Y10" t="s">
        <v>11</v>
      </c>
      <c r="Z10" t="s">
        <v>11</v>
      </c>
    </row>
    <row r="11" spans="2:26">
      <c r="G11" s="84" t="s">
        <v>366</v>
      </c>
      <c r="H11" s="1">
        <v>29.437000000000001</v>
      </c>
      <c r="I11" s="1">
        <v>14.762</v>
      </c>
      <c r="J11" s="84" t="s">
        <v>366</v>
      </c>
      <c r="K11" s="1">
        <v>26.58</v>
      </c>
      <c r="L11" s="1">
        <v>15.031000000000001</v>
      </c>
      <c r="T11" s="18" t="s">
        <v>56</v>
      </c>
      <c r="U11" s="1">
        <v>104</v>
      </c>
      <c r="V11" s="1">
        <v>133</v>
      </c>
      <c r="W11" s="1">
        <v>154</v>
      </c>
      <c r="X11" s="1">
        <v>22</v>
      </c>
      <c r="Y11" s="1">
        <v>43</v>
      </c>
      <c r="Z11" s="1">
        <v>33</v>
      </c>
    </row>
    <row r="12" spans="2:26">
      <c r="G12" s="84" t="s">
        <v>366</v>
      </c>
      <c r="H12" s="1">
        <v>31.675000000000001</v>
      </c>
      <c r="I12" s="1">
        <v>25.039000000000001</v>
      </c>
      <c r="J12" s="84" t="s">
        <v>366</v>
      </c>
      <c r="K12" s="1">
        <v>23.905999999999999</v>
      </c>
      <c r="L12" s="1">
        <v>11.972</v>
      </c>
      <c r="T12" s="18" t="s">
        <v>57</v>
      </c>
      <c r="U12" s="1">
        <v>114</v>
      </c>
      <c r="V12" s="1">
        <v>149</v>
      </c>
      <c r="W12" s="1">
        <v>162</v>
      </c>
      <c r="X12" s="1">
        <v>13</v>
      </c>
      <c r="Y12" s="1">
        <v>54</v>
      </c>
      <c r="Z12" s="1">
        <v>43</v>
      </c>
    </row>
    <row r="13" spans="2:26">
      <c r="G13" t="s">
        <v>367</v>
      </c>
      <c r="H13" s="1">
        <v>24.844000000000001</v>
      </c>
      <c r="I13" s="1">
        <v>30.405999999999999</v>
      </c>
      <c r="J13" s="84" t="s">
        <v>366</v>
      </c>
      <c r="K13" s="1">
        <v>24.684999999999999</v>
      </c>
      <c r="L13" s="1">
        <v>7.3970000000000002</v>
      </c>
    </row>
    <row r="14" spans="2:26">
      <c r="G14" s="84" t="s">
        <v>367</v>
      </c>
      <c r="H14" s="1">
        <v>27.896999999999998</v>
      </c>
      <c r="I14" s="1">
        <v>26.753</v>
      </c>
      <c r="J14" t="s">
        <v>367</v>
      </c>
      <c r="K14" s="1">
        <v>23.206</v>
      </c>
      <c r="L14" s="1">
        <v>10.180999999999999</v>
      </c>
    </row>
    <row r="15" spans="2:26">
      <c r="G15" s="84" t="s">
        <v>367</v>
      </c>
      <c r="H15" s="1">
        <v>22.355</v>
      </c>
      <c r="I15" s="1">
        <v>23.664999999999999</v>
      </c>
      <c r="J15" s="84" t="s">
        <v>367</v>
      </c>
      <c r="K15" s="1">
        <v>23.503</v>
      </c>
      <c r="L15" s="1">
        <v>8.8620000000000001</v>
      </c>
    </row>
    <row r="16" spans="2:26">
      <c r="G16" s="84" t="s">
        <v>367</v>
      </c>
      <c r="H16" s="1">
        <v>20.832999999999998</v>
      </c>
      <c r="I16" s="1">
        <v>11.941000000000001</v>
      </c>
      <c r="J16" s="84" t="s">
        <v>367</v>
      </c>
      <c r="K16" s="1">
        <v>29.158000000000001</v>
      </c>
      <c r="L16" s="1">
        <v>14.103</v>
      </c>
    </row>
    <row r="17" spans="7:26">
      <c r="G17" s="84" t="s">
        <v>367</v>
      </c>
      <c r="H17" s="1">
        <v>23.396999999999998</v>
      </c>
      <c r="I17" s="1">
        <v>23.521999999999998</v>
      </c>
      <c r="J17" s="84" t="s">
        <v>367</v>
      </c>
      <c r="K17" s="1">
        <v>27.053000000000001</v>
      </c>
      <c r="L17" s="1">
        <v>9.0760000000000005</v>
      </c>
    </row>
    <row r="18" spans="7:26">
      <c r="G18" s="84" t="s">
        <v>368</v>
      </c>
      <c r="H18" s="1">
        <v>32.173000000000002</v>
      </c>
      <c r="I18" s="1">
        <v>22.327000000000002</v>
      </c>
      <c r="J18" s="84" t="s">
        <v>367</v>
      </c>
      <c r="K18" s="1">
        <v>21.41</v>
      </c>
      <c r="L18" s="1">
        <v>15.939</v>
      </c>
    </row>
    <row r="19" spans="7:26">
      <c r="G19" s="84" t="s">
        <v>368</v>
      </c>
      <c r="H19" s="1">
        <v>36.844999999999999</v>
      </c>
      <c r="I19" s="1">
        <v>20.222999999999999</v>
      </c>
      <c r="J19" t="s">
        <v>368</v>
      </c>
      <c r="K19" s="1">
        <v>28.908999999999999</v>
      </c>
      <c r="L19" s="1">
        <v>10.539</v>
      </c>
    </row>
    <row r="20" spans="7:26">
      <c r="G20" s="84" t="s">
        <v>368</v>
      </c>
      <c r="H20" s="1">
        <v>22.49</v>
      </c>
      <c r="I20" s="1">
        <v>19.975000000000001</v>
      </c>
      <c r="J20" s="84" t="s">
        <v>368</v>
      </c>
      <c r="K20" s="1">
        <v>30.512</v>
      </c>
      <c r="L20" s="1">
        <v>12.788</v>
      </c>
    </row>
    <row r="21" spans="7:26">
      <c r="G21" s="84" t="s">
        <v>368</v>
      </c>
      <c r="H21" s="1">
        <v>27.224</v>
      </c>
      <c r="I21" s="1">
        <v>23.89</v>
      </c>
      <c r="J21" s="84" t="s">
        <v>368</v>
      </c>
      <c r="K21" s="1">
        <v>25.007000000000001</v>
      </c>
      <c r="L21" s="1">
        <v>11.193</v>
      </c>
    </row>
    <row r="22" spans="7:26">
      <c r="J22" s="84" t="s">
        <v>368</v>
      </c>
      <c r="K22" s="1">
        <v>24.094000000000001</v>
      </c>
      <c r="L22" s="1">
        <v>11.273999999999999</v>
      </c>
    </row>
    <row r="23" spans="7:26">
      <c r="J23" s="84" t="s">
        <v>368</v>
      </c>
      <c r="K23" s="1">
        <v>25.725000000000001</v>
      </c>
      <c r="L23" s="1">
        <v>7.4349999999999996</v>
      </c>
    </row>
    <row r="24" spans="7:26">
      <c r="Q24" s="1"/>
      <c r="R24" s="1"/>
      <c r="S24" s="1"/>
      <c r="T24" s="1"/>
      <c r="U24" s="1"/>
    </row>
    <row r="25" spans="7:26">
      <c r="Q25" s="1"/>
      <c r="R25" s="1"/>
      <c r="S25" s="1"/>
      <c r="T25" s="1"/>
      <c r="U25" s="1"/>
    </row>
    <row r="26" spans="7:26">
      <c r="O26" s="1"/>
      <c r="P26" s="1"/>
    </row>
    <row r="27" spans="7:26">
      <c r="O27" s="1"/>
      <c r="P27" s="1"/>
    </row>
    <row r="28" spans="7:26">
      <c r="O28" s="1"/>
      <c r="P28" s="1"/>
    </row>
    <row r="29" spans="7:26">
      <c r="O29" s="1"/>
      <c r="P29" s="1"/>
    </row>
    <row r="30" spans="7:26"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7:26"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7:26">
      <c r="O32" s="1"/>
      <c r="P32" s="1"/>
    </row>
    <row r="33" spans="15:16">
      <c r="O33" s="1"/>
      <c r="P33" s="1"/>
    </row>
    <row r="34" spans="15:16">
      <c r="O34" s="1"/>
      <c r="P34" s="1"/>
    </row>
    <row r="35" spans="15:16">
      <c r="O35" s="1"/>
      <c r="P35" s="1"/>
    </row>
    <row r="36" spans="15:16">
      <c r="O36" s="1"/>
      <c r="P36" s="1"/>
    </row>
    <row r="37" spans="15:16">
      <c r="O37" s="1"/>
      <c r="P37" s="1"/>
    </row>
    <row r="38" spans="15:16">
      <c r="O38" s="1"/>
      <c r="P38" s="1"/>
    </row>
    <row r="39" spans="15:16">
      <c r="O39" s="1"/>
      <c r="P39" s="1"/>
    </row>
    <row r="40" spans="15:16">
      <c r="O40" s="1"/>
      <c r="P40" s="1"/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2E74-A130-446E-9B8B-5DB4815EA915}">
  <sheetPr>
    <tabColor theme="9" tint="-0.499984740745262"/>
  </sheetPr>
  <dimension ref="A4:Q37"/>
  <sheetViews>
    <sheetView workbookViewId="0">
      <selection activeCell="P4" sqref="P4:Q7"/>
    </sheetView>
  </sheetViews>
  <sheetFormatPr defaultRowHeight="16.5"/>
  <sheetData>
    <row r="4" spans="1:17">
      <c r="B4" s="9" t="s">
        <v>100</v>
      </c>
      <c r="G4" s="9" t="s">
        <v>101</v>
      </c>
      <c r="P4" s="9" t="s">
        <v>103</v>
      </c>
    </row>
    <row r="6" spans="1:17">
      <c r="B6" s="16" t="s">
        <v>99</v>
      </c>
      <c r="G6" s="16" t="s">
        <v>102</v>
      </c>
      <c r="P6" s="16" t="s">
        <v>104</v>
      </c>
    </row>
    <row r="7" spans="1:17">
      <c r="P7" t="s">
        <v>6</v>
      </c>
      <c r="Q7" t="s">
        <v>8</v>
      </c>
    </row>
    <row r="8" spans="1:17">
      <c r="A8" s="2" t="s">
        <v>26</v>
      </c>
      <c r="B8" s="1">
        <v>19</v>
      </c>
      <c r="C8" s="1">
        <v>33</v>
      </c>
      <c r="D8" s="1">
        <v>39</v>
      </c>
      <c r="G8">
        <v>1</v>
      </c>
      <c r="P8" s="1">
        <v>0.58549669000000004</v>
      </c>
      <c r="Q8" s="1">
        <v>0.58638254000000001</v>
      </c>
    </row>
    <row r="9" spans="1:17">
      <c r="A9" s="2" t="s">
        <v>10</v>
      </c>
      <c r="B9" s="1">
        <v>140</v>
      </c>
      <c r="C9" s="1">
        <v>136</v>
      </c>
      <c r="D9" s="1">
        <v>131</v>
      </c>
      <c r="G9">
        <v>0.8186580865726879</v>
      </c>
      <c r="P9" s="1">
        <v>0.79750977999999995</v>
      </c>
      <c r="Q9" s="1">
        <v>0.43692019999999998</v>
      </c>
    </row>
    <row r="10" spans="1:17">
      <c r="G10">
        <v>0.43296168345522729</v>
      </c>
      <c r="P10" s="1">
        <v>0.94574177999999998</v>
      </c>
      <c r="Q10" s="1">
        <v>0.24902188</v>
      </c>
    </row>
    <row r="11" spans="1:17">
      <c r="G11">
        <v>0.8193442260566256</v>
      </c>
      <c r="P11" s="1">
        <v>0.91847732000000004</v>
      </c>
      <c r="Q11" s="1">
        <v>0.32279338000000002</v>
      </c>
    </row>
    <row r="12" spans="1:17">
      <c r="G12">
        <v>0.29508852898869281</v>
      </c>
      <c r="P12" s="1">
        <v>1.12532297</v>
      </c>
      <c r="Q12" s="1">
        <v>0.47319077999999998</v>
      </c>
    </row>
    <row r="13" spans="1:17">
      <c r="G13">
        <v>0.11811327238290725</v>
      </c>
      <c r="P13" s="1">
        <v>1.1249784700000001</v>
      </c>
      <c r="Q13" s="1">
        <v>0.39597431</v>
      </c>
    </row>
    <row r="14" spans="1:17">
      <c r="G14">
        <v>0.46191066378625095</v>
      </c>
      <c r="P14" s="1">
        <v>1.1094761200000001</v>
      </c>
      <c r="Q14" s="1">
        <v>0.41639804000000002</v>
      </c>
    </row>
    <row r="15" spans="1:17">
      <c r="G15">
        <v>0.61335149169538505</v>
      </c>
      <c r="P15" s="1">
        <v>1.18344447</v>
      </c>
      <c r="Q15" s="1">
        <v>0.43854426000000002</v>
      </c>
    </row>
    <row r="16" spans="1:17">
      <c r="P16" s="1">
        <v>1.16503851</v>
      </c>
      <c r="Q16" s="1">
        <v>0.34774477999999998</v>
      </c>
    </row>
    <row r="17" spans="7:17">
      <c r="G17">
        <v>1</v>
      </c>
      <c r="P17" s="1">
        <v>1.0135091899999999</v>
      </c>
      <c r="Q17" s="1">
        <v>0.39735229999999999</v>
      </c>
    </row>
    <row r="18" spans="7:17">
      <c r="G18">
        <v>0.98797821959226528</v>
      </c>
      <c r="P18" s="1">
        <v>0.64681710000000003</v>
      </c>
      <c r="Q18" s="1">
        <v>0.42550260000000001</v>
      </c>
    </row>
    <row r="19" spans="7:17">
      <c r="G19">
        <v>0.78319478228208128</v>
      </c>
      <c r="P19" s="1">
        <v>1.02945446</v>
      </c>
      <c r="Q19" s="1">
        <v>0.38145624</v>
      </c>
    </row>
    <row r="20" spans="7:17">
      <c r="G20">
        <v>1.0922188435721902</v>
      </c>
      <c r="P20" s="1">
        <v>1.1401363200000001</v>
      </c>
      <c r="Q20" s="1">
        <v>0.50124265000000001</v>
      </c>
    </row>
    <row r="21" spans="7:17">
      <c r="G21">
        <v>0.35607044027038076</v>
      </c>
      <c r="P21" s="1">
        <v>0.80248037999999999</v>
      </c>
      <c r="Q21" s="1">
        <v>0.34449667</v>
      </c>
    </row>
    <row r="22" spans="7:17">
      <c r="G22">
        <v>0.2024284073103586</v>
      </c>
      <c r="P22" s="1">
        <v>0.93973768999999996</v>
      </c>
      <c r="Q22" s="1">
        <v>0.41502004999999997</v>
      </c>
    </row>
    <row r="23" spans="7:17">
      <c r="G23">
        <v>0.63245460925675667</v>
      </c>
      <c r="P23" s="1">
        <v>1.1557863100000001</v>
      </c>
      <c r="Q23" s="1">
        <v>0.34843376999999998</v>
      </c>
    </row>
    <row r="24" spans="7:17">
      <c r="G24">
        <v>0.72541386074700787</v>
      </c>
      <c r="P24" s="1">
        <v>1.11981102</v>
      </c>
      <c r="Q24" s="1">
        <v>0.30025344999999998</v>
      </c>
    </row>
    <row r="25" spans="7:17">
      <c r="P25" s="1">
        <v>0.95834050999999998</v>
      </c>
      <c r="Q25" s="1">
        <v>0.43972538999999999</v>
      </c>
    </row>
    <row r="26" spans="7:17">
      <c r="G26">
        <v>1</v>
      </c>
      <c r="P26" s="1">
        <v>1.08723148</v>
      </c>
      <c r="Q26" s="1">
        <v>0.42023672000000001</v>
      </c>
    </row>
    <row r="27" spans="7:17">
      <c r="G27">
        <v>0.85041238675811115</v>
      </c>
      <c r="P27" s="1">
        <v>0.97610669999999999</v>
      </c>
      <c r="Q27" s="1">
        <v>0.65439601999999997</v>
      </c>
    </row>
    <row r="28" spans="7:17">
      <c r="G28">
        <v>0.46006172383090199</v>
      </c>
      <c r="P28" s="1">
        <v>1.1981594</v>
      </c>
      <c r="Q28" s="1">
        <v>0.57727797999999997</v>
      </c>
    </row>
    <row r="29" spans="7:17">
      <c r="G29">
        <v>0.83479205407539869</v>
      </c>
      <c r="P29" s="1">
        <v>1.0078495999999999</v>
      </c>
      <c r="Q29" s="1">
        <v>0.36388691000000001</v>
      </c>
    </row>
    <row r="30" spans="7:17">
      <c r="G30">
        <v>0.29542421885407122</v>
      </c>
      <c r="P30" s="1">
        <v>1.1923521699999999</v>
      </c>
      <c r="Q30" s="1">
        <v>0.51231576000000001</v>
      </c>
    </row>
    <row r="31" spans="7:17">
      <c r="G31">
        <v>0.11697588638022097</v>
      </c>
      <c r="P31" s="1">
        <v>1.03339157</v>
      </c>
      <c r="Q31" s="1">
        <v>0.47924408000000002</v>
      </c>
    </row>
    <row r="32" spans="7:17">
      <c r="G32">
        <v>0.46268714569753483</v>
      </c>
      <c r="P32" s="1">
        <v>0.97418735999999995</v>
      </c>
      <c r="Q32" s="1">
        <v>0.57786855000000004</v>
      </c>
    </row>
    <row r="33" spans="7:17">
      <c r="G33">
        <v>0.62281292191240234</v>
      </c>
      <c r="P33" s="1">
        <v>1.20460641</v>
      </c>
      <c r="Q33" s="1">
        <v>0.52388100000000004</v>
      </c>
    </row>
    <row r="34" spans="7:17">
      <c r="P34" s="1">
        <v>0.69224143999999999</v>
      </c>
      <c r="Q34" s="1">
        <v>0.47747237999999997</v>
      </c>
    </row>
    <row r="35" spans="7:17">
      <c r="P35" s="1">
        <v>1.1347228</v>
      </c>
      <c r="Q35" s="1">
        <v>0.36369989000000003</v>
      </c>
    </row>
    <row r="36" spans="7:17">
      <c r="P36" s="1">
        <v>0.99766233999999998</v>
      </c>
      <c r="Q36" s="1">
        <v>0.55714954000000005</v>
      </c>
    </row>
    <row r="37" spans="7:17">
      <c r="P37" s="1">
        <v>0.73992961999999995</v>
      </c>
      <c r="Q37" s="1">
        <v>0.53667659000000001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80E6E-4EC6-4D6E-9C80-45B94D34C364}">
  <sheetPr>
    <tabColor theme="9" tint="-0.499984740745262"/>
  </sheetPr>
  <dimension ref="B3:N36"/>
  <sheetViews>
    <sheetView workbookViewId="0">
      <selection activeCell="F26" sqref="F26"/>
    </sheetView>
  </sheetViews>
  <sheetFormatPr defaultRowHeight="16.5"/>
  <sheetData>
    <row r="3" spans="2:14">
      <c r="B3" s="9" t="s">
        <v>105</v>
      </c>
      <c r="G3" s="9" t="s">
        <v>109</v>
      </c>
      <c r="M3" s="9" t="s">
        <v>112</v>
      </c>
    </row>
    <row r="5" spans="2:14">
      <c r="B5" s="16" t="s">
        <v>104</v>
      </c>
      <c r="G5" s="16" t="s">
        <v>104</v>
      </c>
      <c r="M5" s="16" t="s">
        <v>111</v>
      </c>
    </row>
    <row r="6" spans="2:14">
      <c r="B6" t="s">
        <v>6</v>
      </c>
      <c r="C6" t="s">
        <v>108</v>
      </c>
      <c r="G6" s="17" t="s">
        <v>26</v>
      </c>
      <c r="H6" s="17" t="s">
        <v>110</v>
      </c>
      <c r="M6" s="17" t="s">
        <v>26</v>
      </c>
      <c r="N6" s="17" t="s">
        <v>110</v>
      </c>
    </row>
    <row r="7" spans="2:14">
      <c r="B7" s="2">
        <v>1.238</v>
      </c>
      <c r="C7">
        <v>0.14699999999999999</v>
      </c>
      <c r="G7" s="1">
        <v>12.090999999999999</v>
      </c>
      <c r="H7" s="1">
        <v>2.7160000000000002</v>
      </c>
      <c r="M7" s="1">
        <v>112.93300000000001</v>
      </c>
      <c r="N7" s="1">
        <v>49.856000000000002</v>
      </c>
    </row>
    <row r="8" spans="2:14">
      <c r="B8" s="2">
        <v>1.3140000000000001</v>
      </c>
      <c r="C8">
        <v>0.14599999999999999</v>
      </c>
      <c r="G8" s="1">
        <v>13.24</v>
      </c>
      <c r="H8" s="1">
        <v>3.9159999999999999</v>
      </c>
      <c r="M8" s="1">
        <v>109.938</v>
      </c>
      <c r="N8" s="1">
        <v>64.376000000000005</v>
      </c>
    </row>
    <row r="9" spans="2:14">
      <c r="B9" s="2">
        <v>0.73699999999999999</v>
      </c>
      <c r="C9">
        <v>1.4999999999999999E-2</v>
      </c>
      <c r="G9" s="1">
        <v>12.823</v>
      </c>
      <c r="H9" s="1">
        <v>3.3959999999999999</v>
      </c>
      <c r="M9" s="1">
        <v>88.191999999999993</v>
      </c>
      <c r="N9" s="1">
        <v>70.366</v>
      </c>
    </row>
    <row r="10" spans="2:14">
      <c r="B10" s="2">
        <v>1.212</v>
      </c>
      <c r="C10">
        <v>6.2E-2</v>
      </c>
      <c r="G10" s="1">
        <v>10.257999999999999</v>
      </c>
      <c r="H10" s="1">
        <v>3.536</v>
      </c>
      <c r="M10" s="1">
        <v>143.333</v>
      </c>
      <c r="N10" s="1">
        <v>89.551000000000002</v>
      </c>
    </row>
    <row r="11" spans="2:14">
      <c r="B11" s="2">
        <v>4.0389999999999997</v>
      </c>
      <c r="C11">
        <v>0.1</v>
      </c>
      <c r="G11" s="1">
        <v>14.5</v>
      </c>
      <c r="H11" s="1">
        <v>2.1819999999999999</v>
      </c>
      <c r="M11" s="1">
        <v>61.101999999999997</v>
      </c>
      <c r="N11" s="1">
        <v>38.951999999999998</v>
      </c>
    </row>
    <row r="12" spans="2:14">
      <c r="B12" s="2">
        <v>4.0170000000000003</v>
      </c>
      <c r="C12">
        <v>0.25800000000000001</v>
      </c>
      <c r="G12" s="1">
        <v>16.045000000000002</v>
      </c>
      <c r="H12" s="1">
        <v>1.4470000000000001</v>
      </c>
      <c r="M12" s="1">
        <v>58.371000000000002</v>
      </c>
      <c r="N12" s="1">
        <v>72.543999999999997</v>
      </c>
    </row>
    <row r="13" spans="2:14">
      <c r="B13" s="2">
        <v>3.3239999999999998</v>
      </c>
      <c r="C13">
        <v>0.251</v>
      </c>
      <c r="G13" s="1">
        <v>11.319000000000001</v>
      </c>
      <c r="H13" s="1">
        <v>2.1789999999999998</v>
      </c>
      <c r="M13" s="1">
        <v>95.756</v>
      </c>
      <c r="N13" s="1">
        <v>123.59699999999999</v>
      </c>
    </row>
    <row r="14" spans="2:14">
      <c r="B14" s="2">
        <v>4.53</v>
      </c>
      <c r="C14">
        <v>0.497</v>
      </c>
      <c r="G14" s="1">
        <v>9.7940000000000005</v>
      </c>
      <c r="H14" s="1">
        <v>4.8419999999999996</v>
      </c>
      <c r="M14" s="1">
        <v>82.992999999999995</v>
      </c>
      <c r="N14" s="1">
        <v>63.366999999999997</v>
      </c>
    </row>
    <row r="15" spans="2:14">
      <c r="B15" s="2">
        <v>3.9489999999999998</v>
      </c>
      <c r="C15">
        <v>0.186</v>
      </c>
      <c r="G15" s="1">
        <v>9.8279999999999994</v>
      </c>
      <c r="H15" s="1">
        <v>3.7440000000000002</v>
      </c>
      <c r="M15" s="1">
        <v>97.522999999999996</v>
      </c>
      <c r="N15" s="1">
        <v>70.247</v>
      </c>
    </row>
    <row r="16" spans="2:14">
      <c r="G16" s="1">
        <v>4.3949999999999996</v>
      </c>
      <c r="H16" s="1">
        <v>2.347</v>
      </c>
      <c r="M16" s="1">
        <v>86.959000000000003</v>
      </c>
      <c r="N16" s="1">
        <v>30.628</v>
      </c>
    </row>
    <row r="17" spans="2:14">
      <c r="B17" s="19"/>
      <c r="G17" s="1">
        <v>7.2919999999999998</v>
      </c>
      <c r="H17" s="1">
        <v>2.5550000000000002</v>
      </c>
      <c r="M17" s="1">
        <v>116.346</v>
      </c>
      <c r="N17" s="1">
        <v>26.989000000000001</v>
      </c>
    </row>
    <row r="18" spans="2:14">
      <c r="B18" s="2"/>
      <c r="G18" s="1">
        <v>7.9980000000000002</v>
      </c>
      <c r="H18" s="1">
        <v>1.6679999999999999</v>
      </c>
      <c r="M18" s="1">
        <v>94.183999999999997</v>
      </c>
      <c r="N18" s="1">
        <v>35.283999999999999</v>
      </c>
    </row>
    <row r="19" spans="2:14">
      <c r="B19" s="2"/>
      <c r="G19" s="1">
        <v>8.9109999999999996</v>
      </c>
      <c r="H19" s="1">
        <v>1.6359999999999999</v>
      </c>
      <c r="M19" s="1">
        <v>99.792000000000002</v>
      </c>
      <c r="N19" s="1">
        <v>52.213999999999999</v>
      </c>
    </row>
    <row r="20" spans="2:14">
      <c r="B20" s="20"/>
      <c r="G20" s="1">
        <v>6.6040000000000001</v>
      </c>
      <c r="H20" s="1">
        <v>1.0900000000000001</v>
      </c>
      <c r="M20" s="1">
        <v>70.885000000000005</v>
      </c>
      <c r="N20" s="1">
        <v>80.19</v>
      </c>
    </row>
    <row r="21" spans="2:14">
      <c r="G21" s="1">
        <v>7.2590000000000003</v>
      </c>
      <c r="H21" s="1">
        <v>1.806</v>
      </c>
      <c r="M21" s="1">
        <v>80.965000000000003</v>
      </c>
      <c r="N21" s="1">
        <v>55.661000000000001</v>
      </c>
    </row>
    <row r="22" spans="2:14">
      <c r="G22" s="1">
        <v>6.1760000000000002</v>
      </c>
      <c r="H22" s="1">
        <v>2.2730000000000001</v>
      </c>
      <c r="M22" s="1">
        <v>67.930999999999997</v>
      </c>
      <c r="N22" s="1">
        <v>81.394999999999996</v>
      </c>
    </row>
    <row r="23" spans="2:14">
      <c r="G23" s="1">
        <v>5.3769999999999998</v>
      </c>
      <c r="H23" s="1">
        <v>1.63</v>
      </c>
      <c r="M23" s="1">
        <v>100.08</v>
      </c>
      <c r="N23" s="1">
        <v>51.258000000000003</v>
      </c>
    </row>
    <row r="24" spans="2:14">
      <c r="B24" s="19"/>
      <c r="G24" s="1">
        <v>8.0640000000000001</v>
      </c>
      <c r="H24" s="1">
        <v>1.7370000000000001</v>
      </c>
      <c r="M24" s="1">
        <v>93.198999999999998</v>
      </c>
      <c r="N24" s="1">
        <v>71.747</v>
      </c>
    </row>
    <row r="25" spans="2:14">
      <c r="G25" s="1">
        <v>8.0640000000000001</v>
      </c>
      <c r="H25" s="1">
        <v>2.0009999999999999</v>
      </c>
      <c r="M25" s="1">
        <v>124.01900000000001</v>
      </c>
      <c r="N25" s="1">
        <v>77.658000000000001</v>
      </c>
    </row>
    <row r="26" spans="2:14">
      <c r="G26" s="1">
        <v>7.0720000000000001</v>
      </c>
      <c r="H26" s="1">
        <v>1.6419999999999999</v>
      </c>
      <c r="M26" s="1">
        <v>85.626999999999995</v>
      </c>
      <c r="N26" s="1">
        <v>70.543000000000006</v>
      </c>
    </row>
    <row r="27" spans="2:14">
      <c r="G27" s="1">
        <v>11.163</v>
      </c>
      <c r="H27" s="1">
        <v>2.3149999999999999</v>
      </c>
      <c r="M27" s="1">
        <v>77.792000000000002</v>
      </c>
      <c r="N27" s="1">
        <v>57.15</v>
      </c>
    </row>
    <row r="28" spans="2:14">
      <c r="G28" s="1">
        <v>10.912000000000001</v>
      </c>
      <c r="H28" s="1">
        <v>5.0419999999999998</v>
      </c>
      <c r="M28" s="1">
        <v>64.998000000000005</v>
      </c>
      <c r="N28" s="1">
        <v>25.866</v>
      </c>
    </row>
    <row r="29" spans="2:14">
      <c r="G29" s="1">
        <v>9.3239999999999998</v>
      </c>
      <c r="H29" s="1">
        <v>6.3449999999999998</v>
      </c>
      <c r="M29" s="1">
        <v>144.404</v>
      </c>
      <c r="N29" s="1">
        <v>40.122</v>
      </c>
    </row>
    <row r="30" spans="2:14">
      <c r="G30" s="1">
        <v>6.4740000000000002</v>
      </c>
      <c r="H30" s="1">
        <v>5.0129999999999999</v>
      </c>
      <c r="M30" s="1">
        <v>86.891999999999996</v>
      </c>
      <c r="N30" s="1">
        <v>129.28</v>
      </c>
    </row>
    <row r="31" spans="2:14">
      <c r="G31" s="1">
        <v>4.6390000000000002</v>
      </c>
      <c r="H31" s="1">
        <v>4.3639999999999999</v>
      </c>
      <c r="M31" s="1">
        <v>93.156000000000006</v>
      </c>
      <c r="N31" s="1">
        <v>87.557000000000002</v>
      </c>
    </row>
    <row r="32" spans="2:14">
      <c r="G32" s="1">
        <v>7.0430000000000001</v>
      </c>
      <c r="H32" s="1">
        <v>4.6219999999999999</v>
      </c>
      <c r="M32" s="1">
        <v>65.805999999999997</v>
      </c>
      <c r="N32" s="1">
        <v>30.21</v>
      </c>
    </row>
    <row r="33" spans="7:14">
      <c r="G33" s="1">
        <v>6.3019999999999996</v>
      </c>
      <c r="H33" s="1">
        <v>4.4349999999999996</v>
      </c>
      <c r="M33" s="1">
        <v>72.789000000000001</v>
      </c>
      <c r="N33" s="1">
        <v>36.07</v>
      </c>
    </row>
    <row r="34" spans="7:14">
      <c r="G34" s="1">
        <v>6.452</v>
      </c>
      <c r="H34" s="1">
        <v>4.7110000000000003</v>
      </c>
      <c r="M34" s="1">
        <v>58.198999999999998</v>
      </c>
      <c r="N34" s="1">
        <v>44.65</v>
      </c>
    </row>
    <row r="35" spans="7:14">
      <c r="G35" s="1">
        <v>3.9550000000000001</v>
      </c>
      <c r="H35" s="1">
        <v>2.9950000000000001</v>
      </c>
      <c r="M35" s="1">
        <v>69.796000000000006</v>
      </c>
      <c r="N35" s="1">
        <v>44.567</v>
      </c>
    </row>
    <row r="36" spans="7:14">
      <c r="G36" s="1">
        <v>5.3689999999999998</v>
      </c>
      <c r="H36" s="1">
        <v>2.6779999999999999</v>
      </c>
      <c r="M36" s="1">
        <v>129.49700000000001</v>
      </c>
      <c r="N36" s="1">
        <v>63.966000000000001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F6A-5A47-4407-AFAF-B83F6B1D85D8}">
  <sheetPr>
    <tabColor theme="9" tint="-0.499984740745262"/>
  </sheetPr>
  <dimension ref="A3:X38"/>
  <sheetViews>
    <sheetView workbookViewId="0">
      <selection activeCell="B3" sqref="B3"/>
    </sheetView>
  </sheetViews>
  <sheetFormatPr defaultRowHeight="16.5"/>
  <sheetData>
    <row r="3" spans="1:24">
      <c r="B3" s="9" t="s">
        <v>113</v>
      </c>
      <c r="G3" s="9" t="s">
        <v>114</v>
      </c>
      <c r="R3" s="9" t="s">
        <v>115</v>
      </c>
    </row>
    <row r="6" spans="1:24">
      <c r="A6" s="7" t="s">
        <v>121</v>
      </c>
      <c r="B6" s="2"/>
      <c r="C6" s="2"/>
      <c r="D6" s="2"/>
      <c r="E6" s="2"/>
      <c r="F6" s="2"/>
      <c r="H6" s="16" t="s">
        <v>116</v>
      </c>
    </row>
    <row r="7" spans="1:24">
      <c r="A7" s="2" t="s">
        <v>9</v>
      </c>
      <c r="B7" s="2"/>
      <c r="C7" s="2"/>
      <c r="D7" s="2" t="s">
        <v>117</v>
      </c>
      <c r="E7" s="2"/>
      <c r="H7" t="s">
        <v>9</v>
      </c>
      <c r="L7" t="s">
        <v>117</v>
      </c>
    </row>
    <row r="8" spans="1:24">
      <c r="A8" s="2" t="s">
        <v>118</v>
      </c>
      <c r="B8" s="2" t="s">
        <v>119</v>
      </c>
      <c r="C8" s="2"/>
      <c r="D8" s="2" t="s">
        <v>120</v>
      </c>
      <c r="E8" s="2" t="s">
        <v>119</v>
      </c>
      <c r="H8" t="s">
        <v>118</v>
      </c>
      <c r="I8" t="s">
        <v>119</v>
      </c>
      <c r="L8" t="s">
        <v>120</v>
      </c>
      <c r="M8" t="s">
        <v>119</v>
      </c>
      <c r="Q8" s="16" t="s">
        <v>122</v>
      </c>
    </row>
    <row r="9" spans="1:24">
      <c r="A9" s="2">
        <v>1</v>
      </c>
      <c r="B9" s="21">
        <v>0.09</v>
      </c>
      <c r="C9" s="21"/>
      <c r="D9" s="2">
        <v>1</v>
      </c>
      <c r="E9" s="21">
        <v>0.23</v>
      </c>
      <c r="H9">
        <v>1</v>
      </c>
      <c r="I9">
        <v>0.28000000000000003</v>
      </c>
      <c r="L9">
        <v>1</v>
      </c>
      <c r="M9">
        <v>0.13</v>
      </c>
    </row>
    <row r="10" spans="1:24">
      <c r="A10" s="2">
        <v>2</v>
      </c>
      <c r="B10" s="21">
        <v>0.21</v>
      </c>
      <c r="C10" s="2"/>
      <c r="D10" s="2">
        <v>2</v>
      </c>
      <c r="E10" s="21">
        <v>0.31</v>
      </c>
      <c r="H10">
        <v>2</v>
      </c>
      <c r="I10">
        <v>0.32</v>
      </c>
      <c r="L10">
        <v>2</v>
      </c>
      <c r="M10">
        <v>0.27</v>
      </c>
      <c r="P10" t="s">
        <v>9</v>
      </c>
      <c r="Q10" s="1">
        <v>619.39</v>
      </c>
      <c r="R10" s="1">
        <v>644.94000000000005</v>
      </c>
      <c r="S10" s="1">
        <v>646.22</v>
      </c>
      <c r="T10" s="1">
        <v>605.02</v>
      </c>
      <c r="U10" s="1">
        <v>631.89</v>
      </c>
      <c r="V10" s="1">
        <v>633.16999999999996</v>
      </c>
      <c r="W10" s="1">
        <v>692.25</v>
      </c>
      <c r="X10" s="1">
        <v>651.36</v>
      </c>
    </row>
    <row r="11" spans="1:24">
      <c r="A11" s="2">
        <v>3</v>
      </c>
      <c r="B11" s="21">
        <v>0.25</v>
      </c>
      <c r="C11" s="2"/>
      <c r="D11" s="2">
        <v>3</v>
      </c>
      <c r="E11" s="21">
        <v>0.23</v>
      </c>
      <c r="H11">
        <v>3</v>
      </c>
      <c r="I11">
        <v>0.25</v>
      </c>
      <c r="L11">
        <v>3</v>
      </c>
      <c r="M11">
        <v>0.08</v>
      </c>
      <c r="P11" t="s">
        <v>117</v>
      </c>
      <c r="Q11" s="1">
        <v>398.61</v>
      </c>
      <c r="R11" s="1">
        <v>413.39</v>
      </c>
      <c r="S11" s="1">
        <v>431.24</v>
      </c>
      <c r="T11" s="1">
        <v>414.61</v>
      </c>
      <c r="U11" s="1">
        <v>426.72</v>
      </c>
      <c r="V11" s="1">
        <v>428.63</v>
      </c>
      <c r="W11" s="1">
        <v>454.2</v>
      </c>
      <c r="X11" s="1">
        <v>487.06</v>
      </c>
    </row>
    <row r="12" spans="1:24">
      <c r="A12" s="2">
        <v>4</v>
      </c>
      <c r="B12" s="21">
        <v>0.19</v>
      </c>
      <c r="C12" s="2"/>
      <c r="D12" s="2">
        <v>4</v>
      </c>
      <c r="E12" s="21">
        <v>0.34</v>
      </c>
      <c r="H12">
        <v>4</v>
      </c>
      <c r="I12">
        <v>0.18</v>
      </c>
      <c r="L12">
        <v>4</v>
      </c>
      <c r="M12">
        <v>0.2</v>
      </c>
    </row>
    <row r="13" spans="1:24">
      <c r="A13" s="2">
        <v>5</v>
      </c>
      <c r="B13" s="21">
        <v>0.45</v>
      </c>
      <c r="C13" s="2"/>
      <c r="D13" s="2">
        <v>5</v>
      </c>
      <c r="E13" s="21">
        <v>0.28000000000000003</v>
      </c>
      <c r="H13">
        <v>5</v>
      </c>
      <c r="I13">
        <v>0.21</v>
      </c>
      <c r="L13">
        <v>5</v>
      </c>
      <c r="M13">
        <v>0.12</v>
      </c>
    </row>
    <row r="14" spans="1:24">
      <c r="A14" s="2">
        <v>6</v>
      </c>
      <c r="B14" s="21">
        <v>0.02</v>
      </c>
      <c r="C14" s="2"/>
      <c r="D14" s="2">
        <v>6</v>
      </c>
      <c r="E14" s="21">
        <v>0.16</v>
      </c>
      <c r="H14">
        <v>6</v>
      </c>
      <c r="I14">
        <v>0.32</v>
      </c>
      <c r="L14">
        <v>6</v>
      </c>
      <c r="M14">
        <v>0.24</v>
      </c>
    </row>
    <row r="15" spans="1:24">
      <c r="A15" s="2">
        <v>7</v>
      </c>
      <c r="B15" s="21">
        <v>0.21</v>
      </c>
      <c r="C15" s="2"/>
      <c r="D15" s="2">
        <v>7</v>
      </c>
      <c r="E15" s="21">
        <v>0.25</v>
      </c>
      <c r="H15">
        <v>7</v>
      </c>
      <c r="I15">
        <v>0.27</v>
      </c>
      <c r="L15">
        <v>7</v>
      </c>
      <c r="M15">
        <v>0.09</v>
      </c>
    </row>
    <row r="16" spans="1:24">
      <c r="A16" s="2">
        <v>8</v>
      </c>
      <c r="B16" s="21">
        <v>0.24</v>
      </c>
      <c r="C16" s="2"/>
      <c r="D16" s="2">
        <v>8</v>
      </c>
      <c r="E16" s="21">
        <v>0.17</v>
      </c>
      <c r="H16">
        <v>8</v>
      </c>
      <c r="I16">
        <v>0.31</v>
      </c>
      <c r="L16">
        <v>8</v>
      </c>
      <c r="M16">
        <v>0.15</v>
      </c>
    </row>
    <row r="17" spans="1:13">
      <c r="A17" s="2">
        <v>9</v>
      </c>
      <c r="B17" s="21">
        <v>0.14000000000000001</v>
      </c>
      <c r="C17" s="2"/>
      <c r="D17" s="2">
        <v>9</v>
      </c>
      <c r="E17" s="21">
        <v>0.21</v>
      </c>
      <c r="H17">
        <v>9</v>
      </c>
      <c r="I17">
        <v>0.19</v>
      </c>
      <c r="L17">
        <v>9</v>
      </c>
      <c r="M17">
        <v>0.23</v>
      </c>
    </row>
    <row r="18" spans="1:13">
      <c r="A18" s="2">
        <v>10</v>
      </c>
      <c r="B18" s="21">
        <v>0.08</v>
      </c>
      <c r="C18" s="2"/>
      <c r="D18" s="2">
        <v>10</v>
      </c>
      <c r="E18" s="21">
        <v>0.22</v>
      </c>
      <c r="H18">
        <v>10</v>
      </c>
      <c r="I18">
        <v>0.28999999999999998</v>
      </c>
      <c r="L18">
        <v>10</v>
      </c>
      <c r="M18">
        <v>0.02</v>
      </c>
    </row>
    <row r="19" spans="1:13">
      <c r="A19" s="2">
        <v>11</v>
      </c>
      <c r="B19" s="21">
        <v>0.28000000000000003</v>
      </c>
      <c r="C19" s="2"/>
      <c r="D19" s="2">
        <v>11</v>
      </c>
      <c r="E19" s="21">
        <v>0.56999999999999995</v>
      </c>
      <c r="H19">
        <v>11</v>
      </c>
      <c r="I19">
        <v>0.25</v>
      </c>
      <c r="L19">
        <v>11</v>
      </c>
      <c r="M19">
        <v>0.12</v>
      </c>
    </row>
    <row r="20" spans="1:13">
      <c r="A20" s="2">
        <v>12</v>
      </c>
      <c r="B20" s="21">
        <v>0.2</v>
      </c>
      <c r="C20" s="2"/>
      <c r="D20" s="2">
        <v>12</v>
      </c>
      <c r="E20" s="21">
        <v>0.21</v>
      </c>
      <c r="H20">
        <v>12</v>
      </c>
      <c r="I20">
        <v>0.26</v>
      </c>
      <c r="L20">
        <v>12</v>
      </c>
      <c r="M20">
        <v>0.18</v>
      </c>
    </row>
    <row r="21" spans="1:13">
      <c r="A21" s="2">
        <v>13</v>
      </c>
      <c r="B21" s="21">
        <v>0.14000000000000001</v>
      </c>
      <c r="C21" s="2"/>
      <c r="D21" s="2">
        <v>13</v>
      </c>
      <c r="E21" s="21">
        <v>0.47</v>
      </c>
      <c r="H21">
        <v>13</v>
      </c>
      <c r="I21">
        <v>0.38</v>
      </c>
      <c r="L21">
        <v>13</v>
      </c>
      <c r="M21">
        <v>0.13</v>
      </c>
    </row>
    <row r="22" spans="1:13">
      <c r="A22" s="2">
        <v>14</v>
      </c>
      <c r="B22" s="21">
        <v>0.11</v>
      </c>
      <c r="C22" s="2"/>
      <c r="D22" s="2">
        <v>14</v>
      </c>
      <c r="E22" s="21">
        <v>0.39</v>
      </c>
      <c r="H22">
        <v>14</v>
      </c>
      <c r="I22">
        <v>0.15</v>
      </c>
      <c r="L22">
        <v>14</v>
      </c>
      <c r="M22">
        <v>0.18</v>
      </c>
    </row>
    <row r="23" spans="1:13">
      <c r="A23" s="2">
        <v>15</v>
      </c>
      <c r="B23" s="21">
        <v>0.14000000000000001</v>
      </c>
      <c r="C23" s="2"/>
      <c r="D23" s="2">
        <v>15</v>
      </c>
      <c r="E23" s="21">
        <v>0.32</v>
      </c>
      <c r="H23">
        <v>15</v>
      </c>
      <c r="I23">
        <v>0.19</v>
      </c>
      <c r="L23">
        <v>15</v>
      </c>
      <c r="M23">
        <v>0.23</v>
      </c>
    </row>
    <row r="24" spans="1:13">
      <c r="A24" s="2">
        <v>16</v>
      </c>
      <c r="B24" s="21">
        <v>0.09</v>
      </c>
      <c r="C24" s="2"/>
      <c r="D24" s="2">
        <v>16</v>
      </c>
      <c r="E24" s="21">
        <v>0.45</v>
      </c>
      <c r="H24">
        <v>16</v>
      </c>
      <c r="I24">
        <v>0.39</v>
      </c>
      <c r="L24">
        <v>16</v>
      </c>
      <c r="M24">
        <v>0.26</v>
      </c>
    </row>
    <row r="25" spans="1:13">
      <c r="A25" s="2">
        <v>17</v>
      </c>
      <c r="B25" s="21">
        <v>0.03</v>
      </c>
      <c r="C25" s="2"/>
      <c r="D25" s="2">
        <v>17</v>
      </c>
      <c r="E25" s="21">
        <v>0.45</v>
      </c>
      <c r="H25">
        <v>17</v>
      </c>
      <c r="I25">
        <v>0.33</v>
      </c>
      <c r="L25">
        <v>17</v>
      </c>
      <c r="M25">
        <v>0.19</v>
      </c>
    </row>
    <row r="26" spans="1:13">
      <c r="A26" s="2">
        <v>18</v>
      </c>
      <c r="B26" s="21">
        <v>0.35</v>
      </c>
      <c r="C26" s="2"/>
      <c r="D26" s="2">
        <v>18</v>
      </c>
      <c r="E26" s="21">
        <v>0.3</v>
      </c>
      <c r="H26">
        <v>18</v>
      </c>
      <c r="I26">
        <v>0.15</v>
      </c>
      <c r="L26">
        <v>18</v>
      </c>
      <c r="M26">
        <v>0.22</v>
      </c>
    </row>
    <row r="27" spans="1:13">
      <c r="A27" s="2">
        <v>19</v>
      </c>
      <c r="B27" s="21">
        <v>0.19</v>
      </c>
      <c r="C27" s="2"/>
      <c r="D27" s="2">
        <v>19</v>
      </c>
      <c r="E27" s="21">
        <v>0.47</v>
      </c>
      <c r="H27">
        <v>19</v>
      </c>
      <c r="I27">
        <v>0.41</v>
      </c>
      <c r="L27">
        <v>19</v>
      </c>
      <c r="M27">
        <v>0.24</v>
      </c>
    </row>
    <row r="28" spans="1:13">
      <c r="A28" s="2">
        <v>20</v>
      </c>
      <c r="B28" s="21">
        <v>0.16</v>
      </c>
      <c r="C28" s="2"/>
      <c r="D28" s="2">
        <v>20</v>
      </c>
      <c r="E28" s="21">
        <v>0.1</v>
      </c>
      <c r="H28">
        <v>20</v>
      </c>
      <c r="I28">
        <v>0.24</v>
      </c>
      <c r="L28">
        <v>20</v>
      </c>
      <c r="M28">
        <v>0.24</v>
      </c>
    </row>
    <row r="29" spans="1:13">
      <c r="A29" s="2">
        <v>21</v>
      </c>
      <c r="B29" s="21">
        <v>0.2</v>
      </c>
      <c r="C29" s="2"/>
      <c r="D29" s="2">
        <v>21</v>
      </c>
      <c r="E29" s="21">
        <v>0.44</v>
      </c>
      <c r="H29">
        <v>21</v>
      </c>
      <c r="I29">
        <v>0.17</v>
      </c>
      <c r="L29">
        <v>21</v>
      </c>
      <c r="M29">
        <v>0.14000000000000001</v>
      </c>
    </row>
    <row r="30" spans="1:13">
      <c r="A30" s="2">
        <v>22</v>
      </c>
      <c r="B30" s="21">
        <v>0.38</v>
      </c>
      <c r="C30" s="2"/>
      <c r="D30" s="2">
        <v>22</v>
      </c>
      <c r="E30" s="21">
        <v>0.18</v>
      </c>
      <c r="H30">
        <v>22</v>
      </c>
      <c r="I30">
        <v>0.2</v>
      </c>
      <c r="L30">
        <v>22</v>
      </c>
      <c r="M30">
        <v>0.28000000000000003</v>
      </c>
    </row>
    <row r="31" spans="1:13">
      <c r="A31" s="2">
        <v>23</v>
      </c>
      <c r="B31" s="21">
        <v>7.0000000000000007E-2</v>
      </c>
      <c r="C31" s="2"/>
      <c r="D31" s="2">
        <v>23</v>
      </c>
      <c r="E31" s="21">
        <v>0.38</v>
      </c>
      <c r="H31">
        <v>23</v>
      </c>
      <c r="I31">
        <v>0.33</v>
      </c>
      <c r="L31">
        <v>23</v>
      </c>
      <c r="M31">
        <v>0.22</v>
      </c>
    </row>
    <row r="32" spans="1:13">
      <c r="A32" s="2">
        <v>24</v>
      </c>
      <c r="B32" s="21">
        <v>0.04</v>
      </c>
      <c r="C32" s="2"/>
      <c r="D32" s="2">
        <v>24</v>
      </c>
      <c r="E32" s="21">
        <v>0.28000000000000003</v>
      </c>
      <c r="H32">
        <v>24</v>
      </c>
      <c r="I32">
        <v>0.32</v>
      </c>
      <c r="L32">
        <v>24</v>
      </c>
      <c r="M32">
        <v>0.19</v>
      </c>
    </row>
    <row r="33" spans="1:13">
      <c r="A33" s="2">
        <v>25</v>
      </c>
      <c r="B33" s="21">
        <v>0.22</v>
      </c>
      <c r="C33" s="2"/>
      <c r="D33" s="2">
        <v>25</v>
      </c>
      <c r="E33" s="21">
        <v>0.14000000000000001</v>
      </c>
      <c r="H33">
        <v>25</v>
      </c>
      <c r="I33">
        <v>0.27</v>
      </c>
      <c r="L33">
        <v>25</v>
      </c>
      <c r="M33">
        <v>0.13</v>
      </c>
    </row>
    <row r="34" spans="1:13">
      <c r="A34" s="2">
        <v>26</v>
      </c>
      <c r="B34" s="21">
        <v>0.26</v>
      </c>
      <c r="C34" s="2"/>
      <c r="D34" s="2">
        <v>26</v>
      </c>
      <c r="E34" s="21">
        <v>0.19</v>
      </c>
      <c r="H34">
        <v>26</v>
      </c>
      <c r="I34">
        <v>0.23</v>
      </c>
      <c r="L34">
        <v>26</v>
      </c>
      <c r="M34">
        <v>0.21</v>
      </c>
    </row>
    <row r="35" spans="1:13">
      <c r="A35" s="2">
        <v>27</v>
      </c>
      <c r="B35" s="21">
        <v>0.2</v>
      </c>
      <c r="C35" s="2"/>
      <c r="D35" s="2">
        <v>27</v>
      </c>
      <c r="E35" s="21">
        <v>0.18</v>
      </c>
      <c r="H35">
        <v>27</v>
      </c>
      <c r="I35">
        <v>0.36</v>
      </c>
      <c r="L35">
        <v>27</v>
      </c>
      <c r="M35">
        <v>0.14000000000000001</v>
      </c>
    </row>
    <row r="36" spans="1:13">
      <c r="A36" s="2">
        <v>28</v>
      </c>
      <c r="B36" s="21">
        <v>7.0000000000000007E-2</v>
      </c>
      <c r="C36" s="2"/>
      <c r="D36" s="2">
        <v>28</v>
      </c>
      <c r="E36" s="21">
        <v>0.56999999999999995</v>
      </c>
      <c r="H36">
        <v>28</v>
      </c>
      <c r="I36">
        <v>0.34</v>
      </c>
      <c r="L36">
        <v>28</v>
      </c>
      <c r="M36">
        <v>0.22</v>
      </c>
    </row>
    <row r="37" spans="1:13">
      <c r="A37" s="2">
        <v>29</v>
      </c>
      <c r="B37" s="21">
        <v>0.28000000000000003</v>
      </c>
      <c r="C37" s="2"/>
      <c r="D37" s="2">
        <v>29</v>
      </c>
      <c r="E37" s="21">
        <v>0.34</v>
      </c>
      <c r="H37">
        <v>29</v>
      </c>
      <c r="I37">
        <v>0.24</v>
      </c>
      <c r="L37">
        <v>29</v>
      </c>
      <c r="M37">
        <v>0.14000000000000001</v>
      </c>
    </row>
    <row r="38" spans="1:13">
      <c r="A38" s="2">
        <v>30</v>
      </c>
      <c r="B38" s="21">
        <v>0.21</v>
      </c>
      <c r="C38" s="2"/>
      <c r="D38" s="2">
        <v>30</v>
      </c>
      <c r="E38" s="21">
        <v>0.42</v>
      </c>
      <c r="H38">
        <v>30</v>
      </c>
      <c r="I38">
        <v>0.21</v>
      </c>
      <c r="L38">
        <v>30</v>
      </c>
      <c r="M38">
        <v>0.16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31</vt:i4>
      </vt:variant>
    </vt:vector>
  </HeadingPairs>
  <TitlesOfParts>
    <vt:vector size="31" baseType="lpstr">
      <vt:lpstr>Fig1EFG</vt:lpstr>
      <vt:lpstr>Fig1HI</vt:lpstr>
      <vt:lpstr>Fig2BCD</vt:lpstr>
      <vt:lpstr>Fig2FGHIJ</vt:lpstr>
      <vt:lpstr>Fig2kLMNO</vt:lpstr>
      <vt:lpstr>Fig3ABCD</vt:lpstr>
      <vt:lpstr>Fig3EGI</vt:lpstr>
      <vt:lpstr>Fig4BCD</vt:lpstr>
      <vt:lpstr>Fig4EFG</vt:lpstr>
      <vt:lpstr>Fig4HIJ</vt:lpstr>
      <vt:lpstr>Fig4KLM</vt:lpstr>
      <vt:lpstr>Fig4N</vt:lpstr>
      <vt:lpstr>Fig5BCDEFG</vt:lpstr>
      <vt:lpstr>Fig6CDEFG </vt:lpstr>
      <vt:lpstr>Fig7CD</vt:lpstr>
      <vt:lpstr>fig.7E (MFI of pS129)</vt:lpstr>
      <vt:lpstr>fig.7F (TH+ neurons)</vt:lpstr>
      <vt:lpstr>fig.7G (soma size)</vt:lpstr>
      <vt:lpstr>fig.7H (neurite length)</vt:lpstr>
      <vt:lpstr>Fig7IJK</vt:lpstr>
      <vt:lpstr>Fig7L</vt:lpstr>
      <vt:lpstr>FigS7S10</vt:lpstr>
      <vt:lpstr>Fig S11</vt:lpstr>
      <vt:lpstr>FigS12</vt:lpstr>
      <vt:lpstr>FigS13</vt:lpstr>
      <vt:lpstr>FigS14</vt:lpstr>
      <vt:lpstr>FigS15</vt:lpstr>
      <vt:lpstr>FigS16</vt:lpstr>
      <vt:lpstr>FigS17</vt:lpstr>
      <vt:lpstr>FigS19</vt:lpstr>
      <vt:lpstr>FigS20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</dc:creator>
  <cp:lastModifiedBy>HYU</cp:lastModifiedBy>
  <dcterms:created xsi:type="dcterms:W3CDTF">2026-01-05T03:04:55Z</dcterms:created>
  <dcterms:modified xsi:type="dcterms:W3CDTF">2026-03-16T02:42:47Z</dcterms:modified>
</cp:coreProperties>
</file>