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ersonal\博士\胰腺癌吉西他滨耐药课题\文章修回\文章修回250720\"/>
    </mc:Choice>
  </mc:AlternateContent>
  <xr:revisionPtr revIDLastSave="0" documentId="13_ncr:1_{EE044322-F373-4ECC-99CF-A7198B67BBC6}" xr6:coauthVersionLast="47" xr6:coauthVersionMax="47" xr10:uidLastSave="{00000000-0000-0000-0000-000000000000}"/>
  <bookViews>
    <workbookView xWindow="-108" yWindow="-108" windowWidth="23256" windowHeight="12456" firstSheet="11" activeTab="14" xr2:uid="{43416E51-A678-4539-8ED7-61012C294212}"/>
  </bookViews>
  <sheets>
    <sheet name="Figure 1B" sheetId="1" r:id="rId1"/>
    <sheet name="Figure 1D" sheetId="2" r:id="rId2"/>
    <sheet name="Figure 1E" sheetId="3" r:id="rId3"/>
    <sheet name="Figure 1G" sheetId="4" r:id="rId4"/>
    <sheet name="Figure 3A" sheetId="5" r:id="rId5"/>
    <sheet name="Figure 3B" sheetId="6" r:id="rId6"/>
    <sheet name="Figure 3C" sheetId="7" r:id="rId7"/>
    <sheet name="Figure 3E" sheetId="8" r:id="rId8"/>
    <sheet name="Figure 3F" sheetId="9" r:id="rId9"/>
    <sheet name="Figure 3H" sheetId="10" r:id="rId10"/>
    <sheet name="Figure 4B" sheetId="11" r:id="rId11"/>
    <sheet name="Figure 4D" sheetId="12" r:id="rId12"/>
    <sheet name="Figure 4E" sheetId="13" r:id="rId13"/>
    <sheet name="Figure 4G" sheetId="14" r:id="rId14"/>
    <sheet name="Figure 4H" sheetId="15" r:id="rId15"/>
    <sheet name="Figure 4J" sheetId="16" r:id="rId16"/>
    <sheet name="Figure 5B" sheetId="18" r:id="rId17"/>
    <sheet name="Figure 5C" sheetId="19" r:id="rId18"/>
    <sheet name="Figure 5D" sheetId="20" r:id="rId19"/>
    <sheet name="Figure 5F" sheetId="21" r:id="rId20"/>
    <sheet name="Figure 5H" sheetId="22" r:id="rId21"/>
    <sheet name="Figure 5I" sheetId="23" r:id="rId22"/>
    <sheet name="Figure 5K" sheetId="24" r:id="rId23"/>
    <sheet name="Figure 5L" sheetId="25" r:id="rId24"/>
    <sheet name="Figure 6B" sheetId="26" r:id="rId25"/>
    <sheet name="Figure 6C" sheetId="27" r:id="rId26"/>
    <sheet name="Figure 6F" sheetId="28" r:id="rId27"/>
    <sheet name="Figure 6G" sheetId="29" r:id="rId28"/>
    <sheet name="Figure 6I" sheetId="30" r:id="rId29"/>
    <sheet name="Figure S1 C&amp;D" sheetId="34" r:id="rId30"/>
    <sheet name="Figure S1 E&amp;F" sheetId="35" r:id="rId31"/>
    <sheet name="Figure S1 J&amp;K&amp;L" sheetId="36" r:id="rId32"/>
    <sheet name="Figure S1A&amp;B" sheetId="33" r:id="rId33"/>
    <sheet name="Figure S1 M&amp;N" sheetId="37" r:id="rId34"/>
    <sheet name="Figure S1 P" sheetId="38" r:id="rId35"/>
    <sheet name="Figure S1 S" sheetId="39" r:id="rId36"/>
    <sheet name="Figure S3 B&amp;C&amp;D" sheetId="40" r:id="rId37"/>
    <sheet name="Figure S4 B" sheetId="17" r:id="rId38"/>
    <sheet name="Figure S4 D" sheetId="41" r:id="rId39"/>
    <sheet name="Figure S4 J&amp;K" sheetId="42" r:id="rId40"/>
    <sheet name="Figure S5 C&amp;D" sheetId="43" r:id="rId41"/>
    <sheet name="Figure S5 F&amp;G" sheetId="44" r:id="rId42"/>
    <sheet name="FigureS5 H&amp;I" sheetId="45" r:id="rId43"/>
    <sheet name="Figure S5 J&amp;K" sheetId="46" r:id="rId44"/>
    <sheet name="Figure S5 L&amp;M" sheetId="47" r:id="rId45"/>
    <sheet name="Figure S5 N" sheetId="48" r:id="rId46"/>
    <sheet name="Figure S5 R&amp;S" sheetId="49" r:id="rId47"/>
    <sheet name="Figure S6 B&amp;D" sheetId="50" r:id="rId48"/>
    <sheet name="Figure S6 C" sheetId="51" r:id="rId49"/>
    <sheet name="Figure S6 E" sheetId="52" r:id="rId50"/>
    <sheet name="Figure S6 I&amp;J" sheetId="53" r:id="rId51"/>
    <sheet name="Figure S7 B&amp;C" sheetId="54" r:id="rId52"/>
    <sheet name="Figure S7 D&amp;E&amp;F" sheetId="55" r:id="rId5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35" l="1"/>
  <c r="E26" i="35"/>
  <c r="F26" i="35" s="1"/>
  <c r="E63" i="19"/>
  <c r="F63" i="19" s="1"/>
  <c r="E62" i="19"/>
  <c r="F62" i="19" s="1"/>
  <c r="E61" i="19"/>
  <c r="F61" i="19" s="1"/>
  <c r="E60" i="19"/>
  <c r="F60" i="19" s="1"/>
  <c r="E59" i="19"/>
  <c r="F59" i="19" s="1"/>
  <c r="F58" i="19"/>
  <c r="E58" i="19"/>
  <c r="F57" i="19"/>
  <c r="E57" i="19"/>
  <c r="E56" i="19"/>
  <c r="F56" i="19" s="1"/>
  <c r="E55" i="19"/>
  <c r="F55" i="19" s="1"/>
  <c r="E53" i="19"/>
  <c r="F53" i="19" s="1"/>
  <c r="E52" i="19"/>
  <c r="F52" i="19" s="1"/>
  <c r="F51" i="19"/>
  <c r="E51" i="19"/>
  <c r="E50" i="19"/>
  <c r="F50" i="19" s="1"/>
  <c r="E49" i="19"/>
  <c r="F49" i="19" s="1"/>
  <c r="E48" i="19"/>
  <c r="F48" i="19" s="1"/>
  <c r="E47" i="19"/>
  <c r="F47" i="19" s="1"/>
  <c r="E46" i="19"/>
  <c r="F46" i="19" s="1"/>
  <c r="E45" i="19"/>
  <c r="F45" i="19" s="1"/>
  <c r="H45" i="19" s="1"/>
  <c r="E44" i="19"/>
  <c r="F44" i="19" s="1"/>
  <c r="H44" i="19" s="1"/>
  <c r="F43" i="19"/>
  <c r="H43" i="19" s="1"/>
  <c r="E43" i="19"/>
  <c r="E42" i="19"/>
  <c r="F42" i="19" s="1"/>
  <c r="H42" i="19" s="1"/>
  <c r="E41" i="19"/>
  <c r="F41" i="19" s="1"/>
  <c r="H41" i="19" s="1"/>
  <c r="F40" i="19"/>
  <c r="H40" i="19" s="1"/>
  <c r="E40" i="19"/>
  <c r="F39" i="19"/>
  <c r="E39" i="19"/>
  <c r="E38" i="19"/>
  <c r="F38" i="19" s="1"/>
  <c r="E37" i="19"/>
  <c r="F37" i="19" s="1"/>
  <c r="E36" i="19"/>
  <c r="F36" i="19" s="1"/>
  <c r="H36" i="19" s="1"/>
  <c r="E35" i="19"/>
  <c r="F35" i="19" s="1"/>
  <c r="H35" i="19" s="1"/>
  <c r="E34" i="19"/>
  <c r="F34" i="19" s="1"/>
  <c r="H34" i="19" s="1"/>
  <c r="E33" i="19"/>
  <c r="F33" i="19" s="1"/>
  <c r="H33" i="19" s="1"/>
  <c r="F32" i="19"/>
  <c r="H32" i="19" s="1"/>
  <c r="E32" i="19"/>
  <c r="E31" i="19"/>
  <c r="F31" i="19" s="1"/>
  <c r="H31" i="19" s="1"/>
  <c r="F30" i="19"/>
  <c r="E30" i="19"/>
  <c r="E29" i="19"/>
  <c r="F29" i="19" s="1"/>
  <c r="E28" i="19"/>
  <c r="F28" i="19" s="1"/>
  <c r="F26" i="19"/>
  <c r="H26" i="19" s="1"/>
  <c r="E26" i="19"/>
  <c r="E25" i="19"/>
  <c r="F25" i="19" s="1"/>
  <c r="H25" i="19" s="1"/>
  <c r="E24" i="19"/>
  <c r="F24" i="19" s="1"/>
  <c r="H24" i="19" s="1"/>
  <c r="E23" i="19"/>
  <c r="F23" i="19" s="1"/>
  <c r="H23" i="19" s="1"/>
  <c r="E22" i="19"/>
  <c r="F22" i="19" s="1"/>
  <c r="H22" i="19" s="1"/>
  <c r="E21" i="19"/>
  <c r="F21" i="19" s="1"/>
  <c r="E20" i="19"/>
  <c r="F20" i="19" s="1"/>
  <c r="E19" i="19"/>
  <c r="F19" i="19" s="1"/>
  <c r="E18" i="19"/>
  <c r="F18" i="19" s="1"/>
  <c r="H18" i="19" s="1"/>
  <c r="E17" i="19"/>
  <c r="F17" i="19" s="1"/>
  <c r="H17" i="19" s="1"/>
  <c r="E16" i="19"/>
  <c r="F16" i="19" s="1"/>
  <c r="H16" i="19" s="1"/>
  <c r="E15" i="19"/>
  <c r="F15" i="19" s="1"/>
  <c r="H15" i="19" s="1"/>
  <c r="E14" i="19"/>
  <c r="F14" i="19" s="1"/>
  <c r="H14" i="19" s="1"/>
  <c r="E13" i="19"/>
  <c r="F13" i="19" s="1"/>
  <c r="H13" i="19" s="1"/>
  <c r="E12" i="19"/>
  <c r="F12" i="19" s="1"/>
  <c r="E11" i="19"/>
  <c r="F11" i="19" s="1"/>
  <c r="E10" i="19"/>
  <c r="F10" i="19" s="1"/>
  <c r="F19" i="25"/>
  <c r="G19" i="25" s="1"/>
  <c r="F18" i="25"/>
  <c r="G18" i="25" s="1"/>
  <c r="F17" i="25"/>
  <c r="G17" i="25" s="1"/>
  <c r="F22" i="25"/>
  <c r="G22" i="25" s="1"/>
  <c r="I22" i="25" s="1"/>
  <c r="F21" i="25"/>
  <c r="G21" i="25" s="1"/>
  <c r="I21" i="25" s="1"/>
  <c r="F20" i="25"/>
  <c r="G20" i="25" s="1"/>
  <c r="I20" i="25" s="1"/>
  <c r="F16" i="25"/>
  <c r="G16" i="25" s="1"/>
  <c r="I16" i="25" s="1"/>
  <c r="F15" i="25"/>
  <c r="G15" i="25" s="1"/>
  <c r="I15" i="25" s="1"/>
  <c r="F14" i="25"/>
  <c r="G14" i="25" s="1"/>
  <c r="I14" i="25" s="1"/>
  <c r="F13" i="25"/>
  <c r="G13" i="25" s="1"/>
  <c r="F12" i="25"/>
  <c r="G12" i="25" s="1"/>
  <c r="F11" i="25"/>
  <c r="G11" i="25" s="1"/>
  <c r="F10" i="25"/>
  <c r="G10" i="25" s="1"/>
  <c r="I10" i="25" s="1"/>
  <c r="F9" i="25"/>
  <c r="G9" i="25" s="1"/>
  <c r="I9" i="25" s="1"/>
  <c r="G8" i="25"/>
  <c r="I8" i="25" s="1"/>
  <c r="F8" i="25"/>
  <c r="F7" i="25"/>
  <c r="G7" i="25" s="1"/>
  <c r="G6" i="25"/>
  <c r="F6" i="25"/>
  <c r="F5" i="25"/>
  <c r="G5" i="25" s="1"/>
  <c r="F22" i="24"/>
  <c r="G22" i="24" s="1"/>
  <c r="I22" i="24" s="1"/>
  <c r="F21" i="24"/>
  <c r="G21" i="24" s="1"/>
  <c r="I21" i="24" s="1"/>
  <c r="F20" i="24"/>
  <c r="G20" i="24" s="1"/>
  <c r="I20" i="24" s="1"/>
  <c r="G19" i="24"/>
  <c r="F19" i="24"/>
  <c r="G18" i="24"/>
  <c r="F18" i="24"/>
  <c r="G17" i="24"/>
  <c r="F17" i="24"/>
  <c r="F16" i="24"/>
  <c r="G16" i="24" s="1"/>
  <c r="I16" i="24" s="1"/>
  <c r="F15" i="24"/>
  <c r="G15" i="24" s="1"/>
  <c r="I15" i="24" s="1"/>
  <c r="F14" i="24"/>
  <c r="G14" i="24" s="1"/>
  <c r="I14" i="24" s="1"/>
  <c r="F13" i="24"/>
  <c r="G13" i="24" s="1"/>
  <c r="G12" i="24"/>
  <c r="F12" i="24"/>
  <c r="F11" i="24"/>
  <c r="G11" i="24" s="1"/>
  <c r="F10" i="24"/>
  <c r="G10" i="24" s="1"/>
  <c r="I10" i="24" s="1"/>
  <c r="G9" i="24"/>
  <c r="I9" i="24" s="1"/>
  <c r="F9" i="24"/>
  <c r="F8" i="24"/>
  <c r="G8" i="24" s="1"/>
  <c r="I8" i="24" s="1"/>
  <c r="F7" i="24"/>
  <c r="G7" i="24" s="1"/>
  <c r="F6" i="24"/>
  <c r="G6" i="24" s="1"/>
  <c r="F5" i="24"/>
  <c r="G5" i="24" s="1"/>
  <c r="I19" i="46"/>
  <c r="N19" i="46" s="1"/>
  <c r="H19" i="46"/>
  <c r="M19" i="46" s="1"/>
  <c r="G19" i="46"/>
  <c r="L19" i="46" s="1"/>
  <c r="F19" i="46"/>
  <c r="K19" i="46" s="1"/>
  <c r="P19" i="46" s="1"/>
  <c r="K18" i="46"/>
  <c r="I18" i="46"/>
  <c r="N18" i="46" s="1"/>
  <c r="H18" i="46"/>
  <c r="M18" i="46" s="1"/>
  <c r="G18" i="46"/>
  <c r="L18" i="46" s="1"/>
  <c r="F18" i="46"/>
  <c r="L17" i="46"/>
  <c r="I17" i="46"/>
  <c r="N17" i="46" s="1"/>
  <c r="H17" i="46"/>
  <c r="M17" i="46" s="1"/>
  <c r="G17" i="46"/>
  <c r="F17" i="46"/>
  <c r="K17" i="46" s="1"/>
  <c r="P17" i="46" s="1"/>
  <c r="M16" i="46"/>
  <c r="K16" i="46"/>
  <c r="P16" i="46" s="1"/>
  <c r="I16" i="46"/>
  <c r="N16" i="46" s="1"/>
  <c r="H16" i="46"/>
  <c r="G16" i="46"/>
  <c r="L16" i="46" s="1"/>
  <c r="F16" i="46"/>
  <c r="N15" i="46"/>
  <c r="L15" i="46"/>
  <c r="K15" i="46"/>
  <c r="P15" i="46" s="1"/>
  <c r="I15" i="46"/>
  <c r="H15" i="46"/>
  <c r="M15" i="46" s="1"/>
  <c r="G15" i="46"/>
  <c r="F15" i="46"/>
  <c r="I13" i="46"/>
  <c r="N13" i="46" s="1"/>
  <c r="H13" i="46"/>
  <c r="M13" i="46" s="1"/>
  <c r="G13" i="46"/>
  <c r="L13" i="46" s="1"/>
  <c r="F13" i="46"/>
  <c r="K13" i="46" s="1"/>
  <c r="P13" i="46" s="1"/>
  <c r="K12" i="46"/>
  <c r="I12" i="46"/>
  <c r="N12" i="46" s="1"/>
  <c r="H12" i="46"/>
  <c r="M12" i="46" s="1"/>
  <c r="G12" i="46"/>
  <c r="L12" i="46" s="1"/>
  <c r="F12" i="46"/>
  <c r="L11" i="46"/>
  <c r="K11" i="46"/>
  <c r="I11" i="46"/>
  <c r="N11" i="46" s="1"/>
  <c r="H11" i="46"/>
  <c r="M11" i="46" s="1"/>
  <c r="G11" i="46"/>
  <c r="F11" i="46"/>
  <c r="M10" i="46"/>
  <c r="K10" i="46"/>
  <c r="I10" i="46"/>
  <c r="N10" i="46" s="1"/>
  <c r="H10" i="46"/>
  <c r="G10" i="46"/>
  <c r="L10" i="46" s="1"/>
  <c r="F10" i="46"/>
  <c r="N9" i="46"/>
  <c r="M9" i="46"/>
  <c r="L9" i="46"/>
  <c r="K9" i="46"/>
  <c r="P9" i="46" s="1"/>
  <c r="I9" i="46"/>
  <c r="H9" i="46"/>
  <c r="G9" i="46"/>
  <c r="F9" i="46"/>
  <c r="G46" i="19" l="1"/>
  <c r="H46" i="19" s="1"/>
  <c r="H53" i="19"/>
  <c r="H59" i="19"/>
  <c r="H51" i="19"/>
  <c r="H49" i="19"/>
  <c r="G55" i="19"/>
  <c r="H57" i="19" s="1"/>
  <c r="H61" i="19"/>
  <c r="H56" i="19"/>
  <c r="H62" i="19"/>
  <c r="H63" i="19"/>
  <c r="G37" i="19"/>
  <c r="H39" i="19" s="1"/>
  <c r="G28" i="19"/>
  <c r="H30" i="19" s="1"/>
  <c r="G10" i="19"/>
  <c r="H10" i="19" s="1"/>
  <c r="H11" i="19"/>
  <c r="G19" i="19"/>
  <c r="H19" i="19" s="1"/>
  <c r="H17" i="25"/>
  <c r="I17" i="25" s="1"/>
  <c r="I18" i="25"/>
  <c r="I19" i="25"/>
  <c r="H11" i="25"/>
  <c r="I11" i="25"/>
  <c r="I12" i="25"/>
  <c r="I13" i="25"/>
  <c r="H5" i="25"/>
  <c r="I5" i="25" s="1"/>
  <c r="I7" i="25"/>
  <c r="I6" i="25"/>
  <c r="H17" i="24"/>
  <c r="I19" i="24" s="1"/>
  <c r="H11" i="24"/>
  <c r="I11" i="24" s="1"/>
  <c r="H5" i="24"/>
  <c r="I6" i="24" s="1"/>
  <c r="P18" i="46"/>
  <c r="P12" i="46"/>
  <c r="P11" i="46"/>
  <c r="P10" i="46"/>
  <c r="H20" i="19" l="1"/>
  <c r="H47" i="19"/>
  <c r="H12" i="19"/>
  <c r="H21" i="19"/>
  <c r="H48" i="19"/>
  <c r="H55" i="19"/>
  <c r="H52" i="19"/>
  <c r="H50" i="19"/>
  <c r="H58" i="19"/>
  <c r="H60" i="19"/>
  <c r="H38" i="19"/>
  <c r="H37" i="19"/>
  <c r="H29" i="19"/>
  <c r="H28" i="19"/>
  <c r="I17" i="24"/>
  <c r="I18" i="24"/>
  <c r="I13" i="24"/>
  <c r="I12" i="24"/>
  <c r="I5" i="24"/>
  <c r="I7" i="24"/>
  <c r="O41" i="46" l="1"/>
  <c r="K41" i="46"/>
  <c r="S41" i="46" s="1"/>
  <c r="J41" i="46"/>
  <c r="R41" i="46" s="1"/>
  <c r="I41" i="46"/>
  <c r="Q41" i="46" s="1"/>
  <c r="H41" i="46"/>
  <c r="P41" i="46" s="1"/>
  <c r="G41" i="46"/>
  <c r="M41" i="46" s="1"/>
  <c r="R40" i="46"/>
  <c r="Q40" i="46"/>
  <c r="K40" i="46"/>
  <c r="S40" i="46" s="1"/>
  <c r="J40" i="46"/>
  <c r="I40" i="46"/>
  <c r="H40" i="46"/>
  <c r="P40" i="46" s="1"/>
  <c r="G40" i="46"/>
  <c r="Q39" i="46"/>
  <c r="K39" i="46"/>
  <c r="S39" i="46" s="1"/>
  <c r="J39" i="46"/>
  <c r="R39" i="46" s="1"/>
  <c r="I39" i="46"/>
  <c r="H39" i="46"/>
  <c r="P39" i="46" s="1"/>
  <c r="G39" i="46"/>
  <c r="O39" i="46" s="1"/>
  <c r="P38" i="46"/>
  <c r="O38" i="46"/>
  <c r="K38" i="46"/>
  <c r="S38" i="46" s="1"/>
  <c r="J38" i="46"/>
  <c r="R38" i="46" s="1"/>
  <c r="I38" i="46"/>
  <c r="Q38" i="46" s="1"/>
  <c r="H38" i="46"/>
  <c r="G38" i="46"/>
  <c r="P37" i="46"/>
  <c r="O37" i="46"/>
  <c r="K37" i="46"/>
  <c r="S37" i="46" s="1"/>
  <c r="J37" i="46"/>
  <c r="R37" i="46" s="1"/>
  <c r="I37" i="46"/>
  <c r="Q37" i="46" s="1"/>
  <c r="H37" i="46"/>
  <c r="G37" i="46"/>
  <c r="F37" i="46"/>
  <c r="K35" i="46"/>
  <c r="S35" i="46" s="1"/>
  <c r="J35" i="46"/>
  <c r="R35" i="46" s="1"/>
  <c r="I35" i="46"/>
  <c r="Q35" i="46" s="1"/>
  <c r="H35" i="46"/>
  <c r="P35" i="46" s="1"/>
  <c r="G35" i="46"/>
  <c r="O35" i="46" s="1"/>
  <c r="P34" i="46"/>
  <c r="O34" i="46"/>
  <c r="M34" i="46"/>
  <c r="K34" i="46"/>
  <c r="S34" i="46" s="1"/>
  <c r="J34" i="46"/>
  <c r="R34" i="46" s="1"/>
  <c r="I34" i="46"/>
  <c r="Q34" i="46" s="1"/>
  <c r="H34" i="46"/>
  <c r="G34" i="46"/>
  <c r="K33" i="46"/>
  <c r="S33" i="46" s="1"/>
  <c r="J33" i="46"/>
  <c r="R33" i="46" s="1"/>
  <c r="I33" i="46"/>
  <c r="Q33" i="46" s="1"/>
  <c r="H33" i="46"/>
  <c r="P33" i="46" s="1"/>
  <c r="G33" i="46"/>
  <c r="O33" i="46" s="1"/>
  <c r="K32" i="46"/>
  <c r="S32" i="46" s="1"/>
  <c r="J32" i="46"/>
  <c r="R32" i="46" s="1"/>
  <c r="I32" i="46"/>
  <c r="Q32" i="46" s="1"/>
  <c r="H32" i="46"/>
  <c r="P32" i="46" s="1"/>
  <c r="G32" i="46"/>
  <c r="O32" i="46" s="1"/>
  <c r="R31" i="46"/>
  <c r="K31" i="46"/>
  <c r="S31" i="46" s="1"/>
  <c r="J31" i="46"/>
  <c r="I31" i="46"/>
  <c r="Q31" i="46" s="1"/>
  <c r="H31" i="46"/>
  <c r="P31" i="46" s="1"/>
  <c r="G31" i="46"/>
  <c r="O31" i="46" s="1"/>
  <c r="F31" i="46"/>
  <c r="S25" i="48"/>
  <c r="O25" i="48"/>
  <c r="M25" i="48"/>
  <c r="K25" i="48"/>
  <c r="J25" i="48"/>
  <c r="R25" i="48" s="1"/>
  <c r="I25" i="48"/>
  <c r="Q25" i="48" s="1"/>
  <c r="H25" i="48"/>
  <c r="P25" i="48" s="1"/>
  <c r="G25" i="48"/>
  <c r="R24" i="48"/>
  <c r="Q24" i="48"/>
  <c r="K24" i="48"/>
  <c r="S24" i="48" s="1"/>
  <c r="J24" i="48"/>
  <c r="I24" i="48"/>
  <c r="H24" i="48"/>
  <c r="P24" i="48" s="1"/>
  <c r="G24" i="48"/>
  <c r="M24" i="48" s="1"/>
  <c r="Q23" i="48"/>
  <c r="K23" i="48"/>
  <c r="S23" i="48" s="1"/>
  <c r="J23" i="48"/>
  <c r="R23" i="48" s="1"/>
  <c r="I23" i="48"/>
  <c r="H23" i="48"/>
  <c r="P23" i="48" s="1"/>
  <c r="G23" i="48"/>
  <c r="O23" i="48" s="1"/>
  <c r="Q22" i="48"/>
  <c r="P22" i="48"/>
  <c r="O22" i="48"/>
  <c r="K22" i="48"/>
  <c r="S22" i="48" s="1"/>
  <c r="J22" i="48"/>
  <c r="R22" i="48" s="1"/>
  <c r="I22" i="48"/>
  <c r="H22" i="48"/>
  <c r="G22" i="48"/>
  <c r="M22" i="48" s="1"/>
  <c r="S21" i="48"/>
  <c r="R21" i="48"/>
  <c r="O21" i="48"/>
  <c r="K21" i="48"/>
  <c r="J21" i="48"/>
  <c r="I21" i="48"/>
  <c r="Q21" i="48" s="1"/>
  <c r="H21" i="48"/>
  <c r="P21" i="48" s="1"/>
  <c r="G21" i="48"/>
  <c r="M21" i="48" s="1"/>
  <c r="F21" i="48"/>
  <c r="O19" i="48"/>
  <c r="K19" i="48"/>
  <c r="S19" i="48" s="1"/>
  <c r="J19" i="48"/>
  <c r="R19" i="48" s="1"/>
  <c r="I19" i="48"/>
  <c r="Q19" i="48" s="1"/>
  <c r="H19" i="48"/>
  <c r="P19" i="48" s="1"/>
  <c r="G19" i="48"/>
  <c r="R18" i="48"/>
  <c r="Q18" i="48"/>
  <c r="P18" i="48"/>
  <c r="O18" i="48"/>
  <c r="K18" i="48"/>
  <c r="S18" i="48" s="1"/>
  <c r="J18" i="48"/>
  <c r="I18" i="48"/>
  <c r="H18" i="48"/>
  <c r="G18" i="48"/>
  <c r="M18" i="48" s="1"/>
  <c r="S17" i="48"/>
  <c r="R17" i="48"/>
  <c r="K17" i="48"/>
  <c r="J17" i="48"/>
  <c r="I17" i="48"/>
  <c r="Q17" i="48" s="1"/>
  <c r="H17" i="48"/>
  <c r="P17" i="48" s="1"/>
  <c r="G17" i="48"/>
  <c r="O17" i="48" s="1"/>
  <c r="Q16" i="48"/>
  <c r="P16" i="48"/>
  <c r="O16" i="48"/>
  <c r="K16" i="48"/>
  <c r="M16" i="48" s="1"/>
  <c r="J16" i="48"/>
  <c r="R16" i="48" s="1"/>
  <c r="I16" i="48"/>
  <c r="H16" i="48"/>
  <c r="G16" i="48"/>
  <c r="S15" i="48"/>
  <c r="R15" i="48"/>
  <c r="Q15" i="48"/>
  <c r="P15" i="48"/>
  <c r="K15" i="48"/>
  <c r="J15" i="48"/>
  <c r="I15" i="48"/>
  <c r="H15" i="48"/>
  <c r="G15" i="48"/>
  <c r="O15" i="48" s="1"/>
  <c r="F15" i="48"/>
  <c r="S13" i="48"/>
  <c r="R13" i="48"/>
  <c r="Q13" i="48"/>
  <c r="K13" i="48"/>
  <c r="J13" i="48"/>
  <c r="I13" i="48"/>
  <c r="H13" i="48"/>
  <c r="P13" i="48" s="1"/>
  <c r="G13" i="48"/>
  <c r="O13" i="48" s="1"/>
  <c r="K12" i="48"/>
  <c r="S12" i="48" s="1"/>
  <c r="J12" i="48"/>
  <c r="R12" i="48" s="1"/>
  <c r="I12" i="48"/>
  <c r="Q12" i="48" s="1"/>
  <c r="H12" i="48"/>
  <c r="P12" i="48" s="1"/>
  <c r="G12" i="48"/>
  <c r="O12" i="48" s="1"/>
  <c r="Q11" i="48"/>
  <c r="P11" i="48"/>
  <c r="O11" i="48"/>
  <c r="M11" i="48"/>
  <c r="K11" i="48"/>
  <c r="S11" i="48" s="1"/>
  <c r="J11" i="48"/>
  <c r="R11" i="48" s="1"/>
  <c r="I11" i="48"/>
  <c r="H11" i="48"/>
  <c r="G11" i="48"/>
  <c r="S10" i="48"/>
  <c r="R10" i="48"/>
  <c r="Q10" i="48"/>
  <c r="K10" i="48"/>
  <c r="J10" i="48"/>
  <c r="I10" i="48"/>
  <c r="H10" i="48"/>
  <c r="P10" i="48" s="1"/>
  <c r="G10" i="48"/>
  <c r="O10" i="48" s="1"/>
  <c r="O9" i="48"/>
  <c r="K9" i="48"/>
  <c r="S9" i="48" s="1"/>
  <c r="J9" i="48"/>
  <c r="R9" i="48" s="1"/>
  <c r="I9" i="48"/>
  <c r="Q9" i="48" s="1"/>
  <c r="H9" i="48"/>
  <c r="P9" i="48" s="1"/>
  <c r="G9" i="48"/>
  <c r="F9" i="48"/>
  <c r="M37" i="46" l="1"/>
  <c r="M40" i="46"/>
  <c r="M38" i="46"/>
  <c r="O40" i="46"/>
  <c r="M39" i="46"/>
  <c r="M35" i="46"/>
  <c r="M33" i="46"/>
  <c r="M32" i="46"/>
  <c r="M31" i="46"/>
  <c r="O24" i="48"/>
  <c r="M23" i="48"/>
  <c r="M19" i="48"/>
  <c r="M17" i="48"/>
  <c r="M15" i="48"/>
  <c r="S16" i="48"/>
  <c r="M9" i="48"/>
  <c r="M10" i="48"/>
  <c r="M12" i="48"/>
  <c r="M13" i="48"/>
  <c r="E46" i="37"/>
  <c r="F46" i="37" s="1"/>
  <c r="H46" i="37" s="1"/>
  <c r="E45" i="37"/>
  <c r="F45" i="37" s="1"/>
  <c r="H45" i="37" s="1"/>
  <c r="E44" i="37"/>
  <c r="F44" i="37" s="1"/>
  <c r="H44" i="37" s="1"/>
  <c r="E43" i="37"/>
  <c r="F43" i="37" s="1"/>
  <c r="E42" i="37"/>
  <c r="F42" i="37" s="1"/>
  <c r="E41" i="37"/>
  <c r="F41" i="37" s="1"/>
  <c r="E40" i="37"/>
  <c r="F40" i="37" s="1"/>
  <c r="H40" i="37" s="1"/>
  <c r="E39" i="37"/>
  <c r="F39" i="37" s="1"/>
  <c r="H39" i="37" s="1"/>
  <c r="E38" i="37"/>
  <c r="F38" i="37" s="1"/>
  <c r="H38" i="37" s="1"/>
  <c r="E37" i="37"/>
  <c r="F37" i="37" s="1"/>
  <c r="E36" i="37"/>
  <c r="F36" i="37" s="1"/>
  <c r="E35" i="37"/>
  <c r="F35" i="37" s="1"/>
  <c r="E34" i="37"/>
  <c r="F34" i="37" s="1"/>
  <c r="H34" i="37" s="1"/>
  <c r="E33" i="37"/>
  <c r="F33" i="37" s="1"/>
  <c r="H33" i="37" s="1"/>
  <c r="E32" i="37"/>
  <c r="F32" i="37" s="1"/>
  <c r="H32" i="37" s="1"/>
  <c r="E31" i="37"/>
  <c r="F31" i="37" s="1"/>
  <c r="E30" i="37"/>
  <c r="F30" i="37" s="1"/>
  <c r="E29" i="37"/>
  <c r="F29" i="37" s="1"/>
  <c r="E28" i="37"/>
  <c r="F28" i="37" s="1"/>
  <c r="H28" i="37" s="1"/>
  <c r="E27" i="37"/>
  <c r="F27" i="37" s="1"/>
  <c r="H27" i="37" s="1"/>
  <c r="E26" i="37"/>
  <c r="F26" i="37" s="1"/>
  <c r="H26" i="37" s="1"/>
  <c r="E25" i="37"/>
  <c r="F25" i="37" s="1"/>
  <c r="E24" i="37"/>
  <c r="F24" i="37" s="1"/>
  <c r="E23" i="37"/>
  <c r="F23" i="37" s="1"/>
  <c r="E22" i="37"/>
  <c r="F22" i="37" s="1"/>
  <c r="H22" i="37" s="1"/>
  <c r="E21" i="37"/>
  <c r="F21" i="37" s="1"/>
  <c r="H21" i="37" s="1"/>
  <c r="E20" i="37"/>
  <c r="F20" i="37" s="1"/>
  <c r="H20" i="37" s="1"/>
  <c r="E19" i="37"/>
  <c r="F19" i="37" s="1"/>
  <c r="E18" i="37"/>
  <c r="F18" i="37" s="1"/>
  <c r="E17" i="37"/>
  <c r="F17" i="37" s="1"/>
  <c r="E16" i="37"/>
  <c r="F16" i="37" s="1"/>
  <c r="H16" i="37" s="1"/>
  <c r="E15" i="37"/>
  <c r="F15" i="37" s="1"/>
  <c r="H15" i="37" s="1"/>
  <c r="E14" i="37"/>
  <c r="F14" i="37" s="1"/>
  <c r="H14" i="37" s="1"/>
  <c r="E13" i="37"/>
  <c r="F13" i="37" s="1"/>
  <c r="E12" i="37"/>
  <c r="F12" i="37" s="1"/>
  <c r="E11" i="37"/>
  <c r="F11" i="37" s="1"/>
  <c r="N39" i="35"/>
  <c r="O39" i="35" s="1"/>
  <c r="Q39" i="35" s="1"/>
  <c r="N38" i="35"/>
  <c r="O38" i="35" s="1"/>
  <c r="Q38" i="35" s="1"/>
  <c r="N37" i="35"/>
  <c r="O37" i="35" s="1"/>
  <c r="Q37" i="35" s="1"/>
  <c r="O36" i="35"/>
  <c r="N36" i="35"/>
  <c r="N35" i="35"/>
  <c r="O35" i="35" s="1"/>
  <c r="O34" i="35"/>
  <c r="N34" i="35"/>
  <c r="E39" i="35"/>
  <c r="F39" i="35" s="1"/>
  <c r="H39" i="35" s="1"/>
  <c r="E38" i="35"/>
  <c r="F38" i="35" s="1"/>
  <c r="H38" i="35" s="1"/>
  <c r="E37" i="35"/>
  <c r="F37" i="35" s="1"/>
  <c r="H37" i="35" s="1"/>
  <c r="F36" i="35"/>
  <c r="E36" i="35"/>
  <c r="E35" i="35"/>
  <c r="F35" i="35" s="1"/>
  <c r="F34" i="35"/>
  <c r="E34" i="35"/>
  <c r="N33" i="35"/>
  <c r="O33" i="35" s="1"/>
  <c r="Q33" i="35" s="1"/>
  <c r="N32" i="35"/>
  <c r="O32" i="35" s="1"/>
  <c r="Q32" i="35" s="1"/>
  <c r="O31" i="35"/>
  <c r="Q31" i="35" s="1"/>
  <c r="N31" i="35"/>
  <c r="N30" i="35"/>
  <c r="O30" i="35" s="1"/>
  <c r="N29" i="35"/>
  <c r="O29" i="35" s="1"/>
  <c r="N28" i="35"/>
  <c r="O28" i="35" s="1"/>
  <c r="E33" i="35"/>
  <c r="F33" i="35" s="1"/>
  <c r="H33" i="35" s="1"/>
  <c r="E32" i="35"/>
  <c r="F32" i="35" s="1"/>
  <c r="H32" i="35" s="1"/>
  <c r="E31" i="35"/>
  <c r="F31" i="35" s="1"/>
  <c r="H31" i="35" s="1"/>
  <c r="E30" i="35"/>
  <c r="F30" i="35" s="1"/>
  <c r="E29" i="35"/>
  <c r="F29" i="35" s="1"/>
  <c r="E28" i="35"/>
  <c r="F28" i="35" s="1"/>
  <c r="N27" i="35"/>
  <c r="O27" i="35" s="1"/>
  <c r="Q27" i="35" s="1"/>
  <c r="N26" i="35"/>
  <c r="O26" i="35" s="1"/>
  <c r="Q26" i="35" s="1"/>
  <c r="O25" i="35"/>
  <c r="Q25" i="35" s="1"/>
  <c r="N25" i="35"/>
  <c r="N24" i="35"/>
  <c r="O24" i="35" s="1"/>
  <c r="N23" i="35"/>
  <c r="O23" i="35" s="1"/>
  <c r="N22" i="35"/>
  <c r="O22" i="35" s="1"/>
  <c r="E27" i="35"/>
  <c r="F27" i="35" s="1"/>
  <c r="H27" i="35" s="1"/>
  <c r="E25" i="35"/>
  <c r="F25" i="35" s="1"/>
  <c r="H25" i="35" s="1"/>
  <c r="E24" i="35"/>
  <c r="F24" i="35" s="1"/>
  <c r="E23" i="35"/>
  <c r="F23" i="35" s="1"/>
  <c r="E22" i="35"/>
  <c r="F22" i="35" s="1"/>
  <c r="N21" i="35"/>
  <c r="O21" i="35" s="1"/>
  <c r="Q21" i="35" s="1"/>
  <c r="N20" i="35"/>
  <c r="O20" i="35" s="1"/>
  <c r="Q20" i="35" s="1"/>
  <c r="N19" i="35"/>
  <c r="O19" i="35" s="1"/>
  <c r="Q19" i="35" s="1"/>
  <c r="N18" i="35"/>
  <c r="O18" i="35" s="1"/>
  <c r="N17" i="35"/>
  <c r="O17" i="35" s="1"/>
  <c r="O16" i="35"/>
  <c r="N16" i="35"/>
  <c r="E21" i="35"/>
  <c r="F21" i="35" s="1"/>
  <c r="H21" i="35" s="1"/>
  <c r="F20" i="35"/>
  <c r="H20" i="35" s="1"/>
  <c r="E20" i="35"/>
  <c r="E19" i="35"/>
  <c r="F19" i="35" s="1"/>
  <c r="H19" i="35" s="1"/>
  <c r="E18" i="35"/>
  <c r="F18" i="35" s="1"/>
  <c r="E17" i="35"/>
  <c r="F17" i="35" s="1"/>
  <c r="E16" i="35"/>
  <c r="F16" i="35" s="1"/>
  <c r="N15" i="35"/>
  <c r="O15" i="35" s="1"/>
  <c r="Q15" i="35" s="1"/>
  <c r="N14" i="35"/>
  <c r="O14" i="35" s="1"/>
  <c r="Q14" i="35" s="1"/>
  <c r="N13" i="35"/>
  <c r="O13" i="35" s="1"/>
  <c r="Q13" i="35" s="1"/>
  <c r="N12" i="35"/>
  <c r="O12" i="35" s="1"/>
  <c r="N11" i="35"/>
  <c r="O11" i="35" s="1"/>
  <c r="N10" i="35"/>
  <c r="O10" i="35" s="1"/>
  <c r="E15" i="35"/>
  <c r="F15" i="35" s="1"/>
  <c r="H15" i="35" s="1"/>
  <c r="E14" i="35"/>
  <c r="F14" i="35" s="1"/>
  <c r="H14" i="35" s="1"/>
  <c r="E13" i="35"/>
  <c r="F13" i="35" s="1"/>
  <c r="H13" i="35" s="1"/>
  <c r="E12" i="35"/>
  <c r="F12" i="35" s="1"/>
  <c r="F11" i="35"/>
  <c r="E11" i="35"/>
  <c r="E10" i="35"/>
  <c r="F10" i="35" s="1"/>
  <c r="G29" i="37" l="1"/>
  <c r="H30" i="37" s="1"/>
  <c r="G17" i="37"/>
  <c r="H19" i="37" s="1"/>
  <c r="G11" i="37"/>
  <c r="H13" i="37" s="1"/>
  <c r="H31" i="37"/>
  <c r="G35" i="37"/>
  <c r="H36" i="37" s="1"/>
  <c r="G41" i="37"/>
  <c r="H43" i="37" s="1"/>
  <c r="G23" i="37"/>
  <c r="H24" i="37" s="1"/>
  <c r="P34" i="35"/>
  <c r="Q34" i="35" s="1"/>
  <c r="G34" i="35"/>
  <c r="H34" i="35" s="1"/>
  <c r="P28" i="35"/>
  <c r="Q28" i="35" s="1"/>
  <c r="Q29" i="35"/>
  <c r="G28" i="35"/>
  <c r="H29" i="35" s="1"/>
  <c r="P22" i="35"/>
  <c r="Q23" i="35" s="1"/>
  <c r="G22" i="35"/>
  <c r="H23" i="35" s="1"/>
  <c r="P16" i="35"/>
  <c r="Q17" i="35" s="1"/>
  <c r="G16" i="35"/>
  <c r="H18" i="35" s="1"/>
  <c r="P10" i="35"/>
  <c r="Q12" i="35" s="1"/>
  <c r="Q11" i="35"/>
  <c r="G10" i="35"/>
  <c r="H11" i="35" s="1"/>
  <c r="H42" i="37" l="1"/>
  <c r="H11" i="37"/>
  <c r="H29" i="37"/>
  <c r="H12" i="37"/>
  <c r="H18" i="37"/>
  <c r="H41" i="37"/>
  <c r="H17" i="37"/>
  <c r="H35" i="37"/>
  <c r="H37" i="37"/>
  <c r="H25" i="37"/>
  <c r="H23" i="37"/>
  <c r="H12" i="35"/>
  <c r="Q35" i="35"/>
  <c r="Q36" i="35"/>
  <c r="H35" i="35"/>
  <c r="H36" i="35"/>
  <c r="Q30" i="35"/>
  <c r="H28" i="35"/>
  <c r="H30" i="35"/>
  <c r="Q22" i="35"/>
  <c r="Q24" i="35"/>
  <c r="H22" i="35"/>
  <c r="H24" i="35"/>
  <c r="Q16" i="35"/>
  <c r="Q18" i="35"/>
  <c r="H16" i="35"/>
  <c r="H17" i="35"/>
  <c r="Q10" i="35"/>
  <c r="H10" i="35"/>
  <c r="H20" i="9"/>
  <c r="L20" i="9" s="1"/>
  <c r="G20" i="9"/>
  <c r="K20" i="9" s="1"/>
  <c r="F20" i="9"/>
  <c r="J20" i="9" s="1"/>
  <c r="L19" i="9"/>
  <c r="H19" i="9"/>
  <c r="G19" i="9"/>
  <c r="K19" i="9" s="1"/>
  <c r="F19" i="9"/>
  <c r="J19" i="9" s="1"/>
  <c r="L18" i="9"/>
  <c r="K18" i="9"/>
  <c r="H18" i="9"/>
  <c r="G18" i="9"/>
  <c r="F18" i="9"/>
  <c r="J18" i="9" s="1"/>
  <c r="L17" i="9"/>
  <c r="K17" i="9"/>
  <c r="J17" i="9"/>
  <c r="H17" i="9"/>
  <c r="G17" i="9"/>
  <c r="F17" i="9"/>
  <c r="K16" i="9"/>
  <c r="J16" i="9"/>
  <c r="H16" i="9"/>
  <c r="L16" i="9" s="1"/>
  <c r="G16" i="9"/>
  <c r="F16" i="9"/>
  <c r="J15" i="9"/>
  <c r="H15" i="9"/>
  <c r="L15" i="9" s="1"/>
  <c r="G15" i="9"/>
  <c r="K15" i="9" s="1"/>
  <c r="F15" i="9"/>
  <c r="E15" i="9"/>
  <c r="J12" i="9"/>
  <c r="H12" i="9"/>
  <c r="L12" i="9" s="1"/>
  <c r="G12" i="9"/>
  <c r="K12" i="9" s="1"/>
  <c r="F12" i="9"/>
  <c r="H11" i="9"/>
  <c r="L11" i="9" s="1"/>
  <c r="G11" i="9"/>
  <c r="K11" i="9" s="1"/>
  <c r="F11" i="9"/>
  <c r="J11" i="9" s="1"/>
  <c r="H10" i="9"/>
  <c r="L10" i="9" s="1"/>
  <c r="G10" i="9"/>
  <c r="K10" i="9" s="1"/>
  <c r="F10" i="9"/>
  <c r="J10" i="9" s="1"/>
  <c r="H9" i="9"/>
  <c r="L9" i="9" s="1"/>
  <c r="G9" i="9"/>
  <c r="K9" i="9" s="1"/>
  <c r="F9" i="9"/>
  <c r="J9" i="9" s="1"/>
  <c r="L8" i="9"/>
  <c r="H8" i="9"/>
  <c r="G8" i="9"/>
  <c r="K8" i="9" s="1"/>
  <c r="F8" i="9"/>
  <c r="J8" i="9" s="1"/>
  <c r="L7" i="9"/>
  <c r="K7" i="9"/>
  <c r="H7" i="9"/>
  <c r="G7" i="9"/>
  <c r="F7" i="9"/>
  <c r="J7" i="9" s="1"/>
  <c r="E7" i="9"/>
  <c r="M12" i="8" l="1"/>
  <c r="I12" i="8"/>
  <c r="P12" i="8" s="1"/>
  <c r="H12" i="8"/>
  <c r="O12" i="8" s="1"/>
  <c r="G12" i="8"/>
  <c r="N12" i="8" s="1"/>
  <c r="F12" i="8"/>
  <c r="P11" i="8"/>
  <c r="I11" i="8"/>
  <c r="H11" i="8"/>
  <c r="O11" i="8" s="1"/>
  <c r="G11" i="8"/>
  <c r="N11" i="8" s="1"/>
  <c r="F11" i="8"/>
  <c r="M11" i="8" s="1"/>
  <c r="P10" i="8"/>
  <c r="O10" i="8"/>
  <c r="I10" i="8"/>
  <c r="H10" i="8"/>
  <c r="G10" i="8"/>
  <c r="N10" i="8" s="1"/>
  <c r="F10" i="8"/>
  <c r="M10" i="8" s="1"/>
  <c r="I9" i="8"/>
  <c r="P9" i="8" s="1"/>
  <c r="H9" i="8"/>
  <c r="O9" i="8" s="1"/>
  <c r="G9" i="8"/>
  <c r="N9" i="8" s="1"/>
  <c r="F9" i="8"/>
  <c r="M9" i="8" s="1"/>
  <c r="I8" i="8"/>
  <c r="P8" i="8" s="1"/>
  <c r="H8" i="8"/>
  <c r="O8" i="8" s="1"/>
  <c r="G8" i="8"/>
  <c r="N8" i="8" s="1"/>
  <c r="F8" i="8"/>
  <c r="K8" i="8" s="1"/>
  <c r="E8" i="8"/>
  <c r="O19" i="8"/>
  <c r="I19" i="8"/>
  <c r="P19" i="8" s="1"/>
  <c r="H19" i="8"/>
  <c r="G19" i="8"/>
  <c r="N19" i="8" s="1"/>
  <c r="F19" i="8"/>
  <c r="M19" i="8" s="1"/>
  <c r="I18" i="8"/>
  <c r="P18" i="8" s="1"/>
  <c r="H18" i="8"/>
  <c r="O18" i="8" s="1"/>
  <c r="G18" i="8"/>
  <c r="N18" i="8" s="1"/>
  <c r="F18" i="8"/>
  <c r="M18" i="8" s="1"/>
  <c r="N17" i="8"/>
  <c r="I17" i="8"/>
  <c r="P17" i="8" s="1"/>
  <c r="H17" i="8"/>
  <c r="O17" i="8" s="1"/>
  <c r="G17" i="8"/>
  <c r="F17" i="8"/>
  <c r="M17" i="8" s="1"/>
  <c r="P16" i="8"/>
  <c r="N16" i="8"/>
  <c r="I16" i="8"/>
  <c r="H16" i="8"/>
  <c r="O16" i="8" s="1"/>
  <c r="G16" i="8"/>
  <c r="F16" i="8"/>
  <c r="M16" i="8" s="1"/>
  <c r="P15" i="8"/>
  <c r="O15" i="8"/>
  <c r="I15" i="8"/>
  <c r="H15" i="8"/>
  <c r="G15" i="8"/>
  <c r="N15" i="8" s="1"/>
  <c r="F15" i="8"/>
  <c r="M15" i="8" s="1"/>
  <c r="E15" i="8"/>
  <c r="I15" i="5"/>
  <c r="H15" i="5"/>
  <c r="G15" i="5"/>
  <c r="I14" i="5"/>
  <c r="H14" i="5"/>
  <c r="G14" i="5"/>
  <c r="F14" i="5"/>
  <c r="I10" i="5"/>
  <c r="H10" i="5"/>
  <c r="G10" i="5"/>
  <c r="I9" i="5"/>
  <c r="H9" i="5"/>
  <c r="G9" i="5"/>
  <c r="F9" i="5"/>
  <c r="I73" i="47"/>
  <c r="J73" i="47" s="1"/>
  <c r="L73" i="47" s="1"/>
  <c r="I72" i="47"/>
  <c r="J72" i="47" s="1"/>
  <c r="L72" i="47" s="1"/>
  <c r="I71" i="47"/>
  <c r="J71" i="47" s="1"/>
  <c r="L71" i="47" s="1"/>
  <c r="I70" i="47"/>
  <c r="J70" i="47" s="1"/>
  <c r="L70" i="47" s="1"/>
  <c r="I69" i="47"/>
  <c r="J69" i="47" s="1"/>
  <c r="L69" i="47" s="1"/>
  <c r="I68" i="47"/>
  <c r="J68" i="47" s="1"/>
  <c r="L68" i="47" s="1"/>
  <c r="I67" i="47"/>
  <c r="J67" i="47" s="1"/>
  <c r="J66" i="47"/>
  <c r="I66" i="47"/>
  <c r="I65" i="47"/>
  <c r="J65" i="47" s="1"/>
  <c r="I64" i="47"/>
  <c r="J64" i="47" s="1"/>
  <c r="L64" i="47" s="1"/>
  <c r="I63" i="47"/>
  <c r="J63" i="47" s="1"/>
  <c r="L63" i="47" s="1"/>
  <c r="I62" i="47"/>
  <c r="J62" i="47" s="1"/>
  <c r="L62" i="47" s="1"/>
  <c r="I61" i="47"/>
  <c r="J61" i="47" s="1"/>
  <c r="L61" i="47" s="1"/>
  <c r="I60" i="47"/>
  <c r="J60" i="47" s="1"/>
  <c r="L60" i="47" s="1"/>
  <c r="I59" i="47"/>
  <c r="J59" i="47" s="1"/>
  <c r="L59" i="47" s="1"/>
  <c r="I58" i="47"/>
  <c r="J58" i="47" s="1"/>
  <c r="I57" i="47"/>
  <c r="J57" i="47" s="1"/>
  <c r="I56" i="47"/>
  <c r="J56" i="47" s="1"/>
  <c r="I55" i="47"/>
  <c r="J55" i="47" s="1"/>
  <c r="L55" i="47" s="1"/>
  <c r="I54" i="47"/>
  <c r="J54" i="47" s="1"/>
  <c r="L54" i="47" s="1"/>
  <c r="I53" i="47"/>
  <c r="J53" i="47" s="1"/>
  <c r="L53" i="47" s="1"/>
  <c r="I52" i="47"/>
  <c r="J52" i="47" s="1"/>
  <c r="L52" i="47" s="1"/>
  <c r="I51" i="47"/>
  <c r="J51" i="47" s="1"/>
  <c r="L51" i="47" s="1"/>
  <c r="I50" i="47"/>
  <c r="J50" i="47" s="1"/>
  <c r="L50" i="47" s="1"/>
  <c r="I49" i="47"/>
  <c r="J49" i="47" s="1"/>
  <c r="I48" i="47"/>
  <c r="J48" i="47" s="1"/>
  <c r="I47" i="47"/>
  <c r="J47" i="47" s="1"/>
  <c r="I46" i="47"/>
  <c r="J46" i="47" s="1"/>
  <c r="L46" i="47" s="1"/>
  <c r="I45" i="47"/>
  <c r="J45" i="47" s="1"/>
  <c r="L45" i="47" s="1"/>
  <c r="I44" i="47"/>
  <c r="J44" i="47" s="1"/>
  <c r="L44" i="47" s="1"/>
  <c r="I43" i="47"/>
  <c r="J43" i="47" s="1"/>
  <c r="L43" i="47" s="1"/>
  <c r="I42" i="47"/>
  <c r="J42" i="47" s="1"/>
  <c r="L42" i="47" s="1"/>
  <c r="I41" i="47"/>
  <c r="J41" i="47" s="1"/>
  <c r="L41" i="47" s="1"/>
  <c r="I40" i="47"/>
  <c r="J40" i="47" s="1"/>
  <c r="I39" i="47"/>
  <c r="J39" i="47" s="1"/>
  <c r="I38" i="47"/>
  <c r="J38" i="47" s="1"/>
  <c r="I37" i="47"/>
  <c r="J37" i="47" s="1"/>
  <c r="L37" i="47" s="1"/>
  <c r="I36" i="47"/>
  <c r="J36" i="47" s="1"/>
  <c r="L36" i="47" s="1"/>
  <c r="I35" i="47"/>
  <c r="J35" i="47" s="1"/>
  <c r="L35" i="47" s="1"/>
  <c r="I34" i="47"/>
  <c r="J34" i="47" s="1"/>
  <c r="L34" i="47" s="1"/>
  <c r="I33" i="47"/>
  <c r="J33" i="47" s="1"/>
  <c r="L33" i="47" s="1"/>
  <c r="I32" i="47"/>
  <c r="J32" i="47" s="1"/>
  <c r="L32" i="47" s="1"/>
  <c r="I31" i="47"/>
  <c r="J31" i="47" s="1"/>
  <c r="I30" i="47"/>
  <c r="J30" i="47" s="1"/>
  <c r="I29" i="47"/>
  <c r="J29" i="47" s="1"/>
  <c r="I28" i="47"/>
  <c r="J28" i="47" s="1"/>
  <c r="L28" i="47" s="1"/>
  <c r="I27" i="47"/>
  <c r="J27" i="47" s="1"/>
  <c r="L27" i="47" s="1"/>
  <c r="I26" i="47"/>
  <c r="J26" i="47" s="1"/>
  <c r="L26" i="47" s="1"/>
  <c r="I25" i="47"/>
  <c r="J25" i="47" s="1"/>
  <c r="L25" i="47" s="1"/>
  <c r="I24" i="47"/>
  <c r="J24" i="47" s="1"/>
  <c r="L24" i="47" s="1"/>
  <c r="I23" i="47"/>
  <c r="J23" i="47" s="1"/>
  <c r="L23" i="47" s="1"/>
  <c r="I22" i="47"/>
  <c r="J22" i="47" s="1"/>
  <c r="I21" i="47"/>
  <c r="J21" i="47" s="1"/>
  <c r="I20" i="47"/>
  <c r="J20" i="47" s="1"/>
  <c r="I19" i="47"/>
  <c r="J19" i="47" s="1"/>
  <c r="L19" i="47" s="1"/>
  <c r="I18" i="47"/>
  <c r="J18" i="47" s="1"/>
  <c r="L18" i="47" s="1"/>
  <c r="I17" i="47"/>
  <c r="J17" i="47" s="1"/>
  <c r="L17" i="47" s="1"/>
  <c r="I16" i="47"/>
  <c r="J16" i="47" s="1"/>
  <c r="L16" i="47" s="1"/>
  <c r="I15" i="47"/>
  <c r="J15" i="47" s="1"/>
  <c r="L15" i="47" s="1"/>
  <c r="I14" i="47"/>
  <c r="J14" i="47" s="1"/>
  <c r="L14" i="47" s="1"/>
  <c r="I13" i="47"/>
  <c r="J13" i="47" s="1"/>
  <c r="I12" i="47"/>
  <c r="J12" i="47" s="1"/>
  <c r="I11" i="47"/>
  <c r="J11" i="47" s="1"/>
  <c r="O15" i="44"/>
  <c r="P15" i="44" s="1"/>
  <c r="O16" i="44"/>
  <c r="P16" i="44" s="1"/>
  <c r="O17" i="44"/>
  <c r="P17" i="44" s="1"/>
  <c r="O18" i="44"/>
  <c r="P18" i="44" s="1"/>
  <c r="R18" i="44" s="1"/>
  <c r="O19" i="44"/>
  <c r="P19" i="44" s="1"/>
  <c r="R19" i="44" s="1"/>
  <c r="O20" i="44"/>
  <c r="P20" i="44"/>
  <c r="R20" i="44" s="1"/>
  <c r="O21" i="44"/>
  <c r="P21" i="44" s="1"/>
  <c r="O22" i="44"/>
  <c r="P22" i="44" s="1"/>
  <c r="O23" i="44"/>
  <c r="P23" i="44" s="1"/>
  <c r="O24" i="44"/>
  <c r="P24" i="44" s="1"/>
  <c r="R24" i="44" s="1"/>
  <c r="O25" i="44"/>
  <c r="P25" i="44" s="1"/>
  <c r="R25" i="44" s="1"/>
  <c r="O26" i="44"/>
  <c r="P26" i="44" s="1"/>
  <c r="R26" i="44" s="1"/>
  <c r="O44" i="44"/>
  <c r="P44" i="44" s="1"/>
  <c r="R44" i="44" s="1"/>
  <c r="O43" i="44"/>
  <c r="P43" i="44" s="1"/>
  <c r="R43" i="44" s="1"/>
  <c r="O42" i="44"/>
  <c r="P42" i="44" s="1"/>
  <c r="R42" i="44" s="1"/>
  <c r="O41" i="44"/>
  <c r="P41" i="44" s="1"/>
  <c r="O40" i="44"/>
  <c r="P40" i="44" s="1"/>
  <c r="O39" i="44"/>
  <c r="P39" i="44" s="1"/>
  <c r="O38" i="44"/>
  <c r="P38" i="44" s="1"/>
  <c r="R38" i="44" s="1"/>
  <c r="O37" i="44"/>
  <c r="P37" i="44" s="1"/>
  <c r="R37" i="44" s="1"/>
  <c r="O36" i="44"/>
  <c r="P36" i="44" s="1"/>
  <c r="R36" i="44" s="1"/>
  <c r="O35" i="44"/>
  <c r="P35" i="44" s="1"/>
  <c r="O34" i="44"/>
  <c r="P34" i="44" s="1"/>
  <c r="O33" i="44"/>
  <c r="P33" i="44" s="1"/>
  <c r="O32" i="44"/>
  <c r="P32" i="44" s="1"/>
  <c r="R32" i="44" s="1"/>
  <c r="O31" i="44"/>
  <c r="P31" i="44" s="1"/>
  <c r="R31" i="44" s="1"/>
  <c r="O30" i="44"/>
  <c r="P30" i="44" s="1"/>
  <c r="R30" i="44" s="1"/>
  <c r="O29" i="44"/>
  <c r="P29" i="44" s="1"/>
  <c r="O28" i="44"/>
  <c r="P28" i="44" s="1"/>
  <c r="O27" i="44"/>
  <c r="P27" i="44" s="1"/>
  <c r="O14" i="44"/>
  <c r="P14" i="44" s="1"/>
  <c r="R14" i="44" s="1"/>
  <c r="O13" i="44"/>
  <c r="P13" i="44" s="1"/>
  <c r="R13" i="44" s="1"/>
  <c r="O12" i="44"/>
  <c r="P12" i="44" s="1"/>
  <c r="R12" i="44" s="1"/>
  <c r="O11" i="44"/>
  <c r="P11" i="44" s="1"/>
  <c r="O10" i="44"/>
  <c r="P10" i="44" s="1"/>
  <c r="O9" i="44"/>
  <c r="P9" i="44" s="1"/>
  <c r="O8" i="44"/>
  <c r="P8" i="44" s="1"/>
  <c r="R8" i="44" s="1"/>
  <c r="O7" i="44"/>
  <c r="P7" i="44" s="1"/>
  <c r="R7" i="44" s="1"/>
  <c r="O6" i="44"/>
  <c r="P6" i="44" s="1"/>
  <c r="R6" i="44" s="1"/>
  <c r="O5" i="44"/>
  <c r="P5" i="44" s="1"/>
  <c r="O4" i="44"/>
  <c r="P4" i="44" s="1"/>
  <c r="O3" i="44"/>
  <c r="P3" i="44" s="1"/>
  <c r="K17" i="8" l="1"/>
  <c r="K18" i="8"/>
  <c r="K19" i="8"/>
  <c r="K12" i="8"/>
  <c r="M8" i="8"/>
  <c r="K9" i="8"/>
  <c r="K15" i="8"/>
  <c r="K10" i="8"/>
  <c r="K16" i="8"/>
  <c r="K11" i="8"/>
  <c r="K56" i="47"/>
  <c r="L57" i="47"/>
  <c r="K47" i="47"/>
  <c r="L48" i="47" s="1"/>
  <c r="K38" i="47"/>
  <c r="L39" i="47" s="1"/>
  <c r="K11" i="47"/>
  <c r="L11" i="47" s="1"/>
  <c r="K65" i="47"/>
  <c r="L66" i="47" s="1"/>
  <c r="K29" i="47"/>
  <c r="L30" i="47" s="1"/>
  <c r="L58" i="47"/>
  <c r="K20" i="47"/>
  <c r="L22" i="47" s="1"/>
  <c r="L56" i="47"/>
  <c r="Q21" i="44"/>
  <c r="R22" i="44" s="1"/>
  <c r="Q15" i="44"/>
  <c r="R17" i="44" s="1"/>
  <c r="Q27" i="44"/>
  <c r="R28" i="44" s="1"/>
  <c r="Q33" i="44"/>
  <c r="R34" i="44" s="1"/>
  <c r="Q39" i="44"/>
  <c r="R41" i="44" s="1"/>
  <c r="Q3" i="44"/>
  <c r="R5" i="44" s="1"/>
  <c r="Q9" i="44"/>
  <c r="R9" i="44" s="1"/>
  <c r="L65" i="47" l="1"/>
  <c r="L29" i="47"/>
  <c r="L21" i="47"/>
  <c r="L67" i="47"/>
  <c r="L47" i="47"/>
  <c r="L13" i="47"/>
  <c r="L12" i="47"/>
  <c r="L38" i="47"/>
  <c r="L40" i="47"/>
  <c r="L20" i="47"/>
  <c r="L49" i="47"/>
  <c r="L31" i="47"/>
  <c r="R16" i="44"/>
  <c r="R15" i="44"/>
  <c r="R21" i="44"/>
  <c r="R23" i="44"/>
  <c r="R35" i="44"/>
  <c r="R39" i="44"/>
  <c r="R10" i="44"/>
  <c r="R40" i="44"/>
  <c r="R27" i="44"/>
  <c r="R11" i="44"/>
  <c r="R29" i="44"/>
  <c r="R3" i="44"/>
  <c r="R4" i="44"/>
  <c r="R33" i="44"/>
</calcChain>
</file>

<file path=xl/sharedStrings.xml><?xml version="1.0" encoding="utf-8"?>
<sst xmlns="http://schemas.openxmlformats.org/spreadsheetml/2006/main" count="1197" uniqueCount="287">
  <si>
    <t>Immuno-competent</t>
  </si>
  <si>
    <t>Immuno-deficient</t>
  </si>
  <si>
    <t>KPC shV</t>
  </si>
  <si>
    <t>KPC shZEB1</t>
  </si>
  <si>
    <t>KPC shV tumor weight(g)</t>
    <phoneticPr fontId="2" type="noConversion"/>
  </si>
  <si>
    <t>KPC shZEB1 tumor weight(g)</t>
    <phoneticPr fontId="2" type="noConversion"/>
  </si>
  <si>
    <t>KPC shV + PBS</t>
  </si>
  <si>
    <t>KPC shZEB1 + PBS</t>
  </si>
  <si>
    <t>KPC shV + GEM</t>
  </si>
  <si>
    <t>KPC shZEB1 + GEM</t>
  </si>
  <si>
    <t>tumor weight(g)</t>
  </si>
  <si>
    <t>tumor weight(g)</t>
    <phoneticPr fontId="2" type="noConversion"/>
  </si>
  <si>
    <t>Days elapsed</t>
  </si>
  <si>
    <t>KPC shV + PBS (n=10)</t>
  </si>
  <si>
    <t>KPC shZEB1 + PBS (n=8)</t>
  </si>
  <si>
    <t>KPC shV + GEM (n=8)</t>
  </si>
  <si>
    <t>KPC shZEB1 + GEM (n=6)</t>
  </si>
  <si>
    <t>shV + GEM</t>
  </si>
  <si>
    <t>shV + GEM + anti-PD1</t>
  </si>
  <si>
    <t>shZEB1 + GEM</t>
  </si>
  <si>
    <t>shZEB1 + GEM + anti-PD1</t>
  </si>
  <si>
    <t>shV</t>
  </si>
  <si>
    <t>shZEB1</t>
  </si>
  <si>
    <t>0.25:1</t>
  </si>
  <si>
    <t>0.5:1</t>
  </si>
  <si>
    <t>1:1</t>
  </si>
  <si>
    <t>1:2</t>
  </si>
  <si>
    <t>shV</t>
    <phoneticPr fontId="2" type="noConversion"/>
  </si>
  <si>
    <t>shZEB1</t>
    <phoneticPr fontId="2" type="noConversion"/>
  </si>
  <si>
    <t>0.75:1</t>
  </si>
  <si>
    <t>1：1</t>
  </si>
  <si>
    <t>0.25:1</t>
    <phoneticPr fontId="2" type="noConversion"/>
  </si>
  <si>
    <t>shZEB1 - OVA</t>
  </si>
  <si>
    <t>shV - OVA + OT1-CD8</t>
  </si>
  <si>
    <t>shV - OVA</t>
    <phoneticPr fontId="2" type="noConversion"/>
  </si>
  <si>
    <t>shZEB1 - OVA + OT1-CD8</t>
  </si>
  <si>
    <t>KPC shV + NE</t>
  </si>
  <si>
    <t>KPC shZEB1 + NE</t>
  </si>
  <si>
    <t>ICAM1</t>
  </si>
  <si>
    <t>CXCL10</t>
  </si>
  <si>
    <t>TNFA</t>
  </si>
  <si>
    <t>CXCR2</t>
  </si>
  <si>
    <r>
      <t>CD8</t>
    </r>
    <r>
      <rPr>
        <vertAlign val="superscript"/>
        <sz val="10"/>
        <rFont val="Arial"/>
        <family val="2"/>
      </rPr>
      <t xml:space="preserve">+ </t>
    </r>
    <r>
      <rPr>
        <sz val="10"/>
        <rFont val="Arial"/>
        <family val="2"/>
      </rPr>
      <t>T Ctrl</t>
    </r>
  </si>
  <si>
    <r>
      <t>CD8</t>
    </r>
    <r>
      <rPr>
        <vertAlign val="superscript"/>
        <sz val="10"/>
        <rFont val="Arial"/>
        <family val="2"/>
      </rPr>
      <t xml:space="preserve">+ </t>
    </r>
    <r>
      <rPr>
        <sz val="10"/>
        <rFont val="Arial"/>
        <family val="2"/>
      </rPr>
      <t>T + NE</t>
    </r>
  </si>
  <si>
    <t>KPC shV + NE + CD8+T</t>
  </si>
  <si>
    <t>KPC shZEB1 + NE + CD8+T</t>
  </si>
  <si>
    <t>GZMA</t>
  </si>
  <si>
    <t>GZMB</t>
  </si>
  <si>
    <t>GZMK</t>
  </si>
  <si>
    <t>CD107A</t>
  </si>
  <si>
    <t>INFG</t>
  </si>
  <si>
    <t>KPCshV + NE + CD8+T</t>
  </si>
  <si>
    <t>KPCshZEB1 + NE + CD8+T</t>
  </si>
  <si>
    <t>shV + GEM + anti-Ly6G</t>
  </si>
  <si>
    <t>shZEB1 + GEM + anti-Ly6G</t>
  </si>
  <si>
    <t>shV + GEM + anti-LY6G</t>
    <phoneticPr fontId="2" type="noConversion"/>
  </si>
  <si>
    <t>shZEB1 + GEM + anti-LY6G</t>
  </si>
  <si>
    <t>Total Flux [p/s]</t>
  </si>
  <si>
    <t>shV-shV</t>
  </si>
  <si>
    <t>shZEB1-shV</t>
  </si>
  <si>
    <t>shZEB1-shCXCL16</t>
  </si>
  <si>
    <t>Co-culture with KPC shV &amp; shV</t>
  </si>
  <si>
    <t>Co-culture with KPC shZEB1 &amp; shV</t>
  </si>
  <si>
    <t>Co-culture with KPC shZEB1 &amp; shCXCL16</t>
  </si>
  <si>
    <t>MKI67</t>
  </si>
  <si>
    <t>IFNG</t>
  </si>
  <si>
    <t>CD107B</t>
  </si>
  <si>
    <t>shV &amp; shV</t>
  </si>
  <si>
    <t>shZEB1 &amp; shV</t>
  </si>
  <si>
    <t>shZEB1 &amp; shCXCL16</t>
  </si>
  <si>
    <t>shV shV + GEM</t>
  </si>
  <si>
    <t>shZEB1 shV + GEM</t>
  </si>
  <si>
    <t>shZEB1 shCXCL16 +GEM</t>
  </si>
  <si>
    <t>shV &amp; shV - OVA</t>
  </si>
  <si>
    <t>shZEB1 &amp; shV - OVA</t>
  </si>
  <si>
    <t>shZEB1 &amp; shCXCL16 - OVA</t>
  </si>
  <si>
    <t>ZEB1</t>
  </si>
  <si>
    <t>CXCL16</t>
  </si>
  <si>
    <t>IgG</t>
  </si>
  <si>
    <t>WT siNC</t>
  </si>
  <si>
    <t>GEM siNC</t>
  </si>
  <si>
    <t>GEM siZEB1</t>
  </si>
  <si>
    <t>GEM(n=10)</t>
  </si>
  <si>
    <t>GEM + Moce(30 mg/kg) (n=10)</t>
  </si>
  <si>
    <t>GEM + Moce(30 mg/kg) + anti-PD1 (n=10)</t>
  </si>
  <si>
    <t>+ GEM</t>
  </si>
  <si>
    <t>+ GEM + Moce (30)</t>
  </si>
  <si>
    <t>+ GEM + Moce (30) + anti-PD1</t>
  </si>
  <si>
    <t>T</t>
    <phoneticPr fontId="2" type="noConversion"/>
  </si>
  <si>
    <t>CD8T</t>
    <phoneticPr fontId="2" type="noConversion"/>
  </si>
  <si>
    <t>NE</t>
    <phoneticPr fontId="2" type="noConversion"/>
  </si>
  <si>
    <t>Control</t>
  </si>
  <si>
    <t>+ Mocetinostat</t>
  </si>
  <si>
    <t>+ CAR-T</t>
  </si>
  <si>
    <t>+ CAR-T &amp; Mocetinostat</t>
  </si>
  <si>
    <t>+Mocetinostat</t>
  </si>
  <si>
    <t>+CAR-T</t>
  </si>
  <si>
    <t>+CAR-T &amp; Mocetinostat</t>
  </si>
  <si>
    <t>+ CAR-T + Mocetinostat</t>
  </si>
  <si>
    <t>V+N</t>
  </si>
  <si>
    <t>Z+N</t>
  </si>
  <si>
    <t>CT</t>
  </si>
  <si>
    <t>CT</t>
    <phoneticPr fontId="2" type="noConversion"/>
  </si>
  <si>
    <t>Sample</t>
    <phoneticPr fontId="2" type="noConversion"/>
  </si>
  <si>
    <t>Target</t>
    <phoneticPr fontId="2" type="noConversion"/>
  </si>
  <si>
    <t>TNF-α</t>
  </si>
  <si>
    <t>GAPDH</t>
    <phoneticPr fontId="2" type="noConversion"/>
  </si>
  <si>
    <t>Co-culture with KPC shV</t>
  </si>
  <si>
    <t>Co-culture with KPC shZEB1</t>
  </si>
  <si>
    <t>KI67</t>
  </si>
  <si>
    <t>TNF</t>
  </si>
  <si>
    <t>IFN</t>
  </si>
  <si>
    <t>GA</t>
  </si>
  <si>
    <t>GB</t>
  </si>
  <si>
    <t>GAPDH-CT</t>
    <phoneticPr fontId="2" type="noConversion"/>
  </si>
  <si>
    <t>Co-culture with KPC shZEB1</t>
    <phoneticPr fontId="2" type="noConversion"/>
  </si>
  <si>
    <t>Co-culture with KPC shV</t>
    <phoneticPr fontId="2" type="noConversion"/>
  </si>
  <si>
    <t>AsPC-WT</t>
  </si>
  <si>
    <t>AsPC-GEM</t>
  </si>
  <si>
    <t>GEM(nM)</t>
    <phoneticPr fontId="2" type="noConversion"/>
  </si>
  <si>
    <t>A</t>
    <phoneticPr fontId="2" type="noConversion"/>
  </si>
  <si>
    <t>B</t>
    <phoneticPr fontId="2" type="noConversion"/>
  </si>
  <si>
    <t>MIA-WT</t>
  </si>
  <si>
    <t>MIA-GEM</t>
  </si>
  <si>
    <t>WT</t>
  </si>
  <si>
    <t>R</t>
  </si>
  <si>
    <t>Co-cul</t>
    <phoneticPr fontId="2" type="noConversion"/>
  </si>
  <si>
    <t>CM</t>
    <phoneticPr fontId="2" type="noConversion"/>
  </si>
  <si>
    <t>C</t>
    <phoneticPr fontId="2" type="noConversion"/>
  </si>
  <si>
    <t>D</t>
    <phoneticPr fontId="2" type="noConversion"/>
  </si>
  <si>
    <t>Treat with AsPC-WT CM</t>
  </si>
  <si>
    <t>Treat with AsPC-GEM CM</t>
  </si>
  <si>
    <t>E</t>
    <phoneticPr fontId="2" type="noConversion"/>
  </si>
  <si>
    <t>F</t>
    <phoneticPr fontId="2" type="noConversion"/>
  </si>
  <si>
    <t>Treat with MIA-WT CM</t>
  </si>
  <si>
    <t>Treat with MIA-R CM</t>
  </si>
  <si>
    <t>MIA-WT shV</t>
  </si>
  <si>
    <t>MIA-G shV</t>
  </si>
  <si>
    <t>MIA-G shZEB1</t>
  </si>
  <si>
    <t>J</t>
    <phoneticPr fontId="2" type="noConversion"/>
  </si>
  <si>
    <t>K</t>
    <phoneticPr fontId="2" type="noConversion"/>
  </si>
  <si>
    <t>AsPC-WT shV</t>
  </si>
  <si>
    <t>AsPC-G shV</t>
  </si>
  <si>
    <t>AsPC-G shZEB1</t>
  </si>
  <si>
    <t>L</t>
    <phoneticPr fontId="2" type="noConversion"/>
  </si>
  <si>
    <t>Co-culture with AsPC-R shV</t>
  </si>
  <si>
    <t>Co-culture with AsPC-R shZEB1</t>
  </si>
  <si>
    <t>M</t>
    <phoneticPr fontId="2" type="noConversion"/>
  </si>
  <si>
    <t>N</t>
    <phoneticPr fontId="2" type="noConversion"/>
  </si>
  <si>
    <t>CD45+</t>
    <phoneticPr fontId="2" type="noConversion"/>
  </si>
  <si>
    <r>
      <t>shZEB1 + CD8</t>
    </r>
    <r>
      <rPr>
        <vertAlign val="superscript"/>
        <sz val="10"/>
        <rFont val="Arial"/>
        <family val="2"/>
      </rPr>
      <t xml:space="preserve">+ </t>
    </r>
    <r>
      <rPr>
        <sz val="10"/>
        <rFont val="Arial"/>
        <family val="2"/>
      </rPr>
      <t>T CM</t>
    </r>
  </si>
  <si>
    <t>NC</t>
  </si>
  <si>
    <t>GEM</t>
  </si>
  <si>
    <r>
      <t>GEM + CD8</t>
    </r>
    <r>
      <rPr>
        <vertAlign val="superscript"/>
        <sz val="10"/>
        <rFont val="Arial"/>
        <family val="2"/>
      </rPr>
      <t xml:space="preserve">+ </t>
    </r>
    <r>
      <rPr>
        <sz val="10"/>
        <rFont val="Arial"/>
        <family val="2"/>
      </rPr>
      <t>T CM</t>
    </r>
  </si>
  <si>
    <t>V</t>
  </si>
  <si>
    <t>ZEB1-OE</t>
  </si>
  <si>
    <t>LY6G</t>
    <phoneticPr fontId="2" type="noConversion"/>
  </si>
  <si>
    <t>CD8</t>
  </si>
  <si>
    <t>CD8</t>
    <phoneticPr fontId="2" type="noConversion"/>
  </si>
  <si>
    <t>H</t>
    <phoneticPr fontId="2" type="noConversion"/>
  </si>
  <si>
    <t>CXCL10</t>
    <phoneticPr fontId="2" type="noConversion"/>
  </si>
  <si>
    <t>TNFA</t>
    <phoneticPr fontId="2" type="noConversion"/>
  </si>
  <si>
    <t>I</t>
    <phoneticPr fontId="2" type="noConversion"/>
  </si>
  <si>
    <t>NE+T+shV</t>
  </si>
  <si>
    <t>NE+T+shZ</t>
  </si>
  <si>
    <t>PD-L1</t>
  </si>
  <si>
    <t>spp1-0</t>
  </si>
  <si>
    <t>spp1-1</t>
  </si>
  <si>
    <t>spp1-2</t>
  </si>
  <si>
    <t>spp1-5</t>
  </si>
  <si>
    <t>NE+KPC shV</t>
  </si>
  <si>
    <t>NE+KPC shZ</t>
  </si>
  <si>
    <t>PDL1</t>
  </si>
  <si>
    <t>Ctrl</t>
  </si>
  <si>
    <t>CTRL</t>
    <phoneticPr fontId="2" type="noConversion"/>
  </si>
  <si>
    <t>CXCL16</t>
    <phoneticPr fontId="2" type="noConversion"/>
  </si>
  <si>
    <t>G</t>
    <phoneticPr fontId="2" type="noConversion"/>
  </si>
  <si>
    <t>Sample Name</t>
  </si>
  <si>
    <t>Target Name</t>
  </si>
  <si>
    <t>CD8 CXCL16</t>
  </si>
  <si>
    <t>GZMA</t>
    <phoneticPr fontId="2" type="noConversion"/>
  </si>
  <si>
    <t>GZMB</t>
    <phoneticPr fontId="2" type="noConversion"/>
  </si>
  <si>
    <t>Crtl</t>
  </si>
  <si>
    <t>2:1</t>
  </si>
  <si>
    <t>shV &amp; siNC</t>
  </si>
  <si>
    <t>shZEB1 &amp; siNC</t>
  </si>
  <si>
    <t>shZEB1 &amp; siCXCL16</t>
  </si>
  <si>
    <t>Co-culture with AsPC-G shV &amp; siNC</t>
  </si>
  <si>
    <t>Co-culture with AsPC-G shZEB1 &amp; siNC</t>
  </si>
  <si>
    <t>Co-culture with AsPC-G shZEB1 &amp; siCXCL16</t>
  </si>
  <si>
    <t>GK</t>
  </si>
  <si>
    <t>Co-culture with AsPC-G shV &amp; siNC</t>
    <phoneticPr fontId="2" type="noConversion"/>
  </si>
  <si>
    <t>Co-culture with AsPC-G shZEB1 &amp; siNC</t>
    <phoneticPr fontId="2" type="noConversion"/>
  </si>
  <si>
    <t>Co-culture with AsPC-G shZEB1 &amp; siCXCL16</t>
    <phoneticPr fontId="2" type="noConversion"/>
  </si>
  <si>
    <t>R</t>
    <phoneticPr fontId="2" type="noConversion"/>
  </si>
  <si>
    <t>S</t>
    <phoneticPr fontId="2" type="noConversion"/>
  </si>
  <si>
    <t>siNC</t>
  </si>
  <si>
    <t>siZEB1</t>
  </si>
  <si>
    <t>AsPC-R</t>
  </si>
  <si>
    <t>GEM + anti-PD1</t>
  </si>
  <si>
    <t>GEM + Mocetinostat</t>
  </si>
  <si>
    <t>GEM + anti-PD1 + Mocetinostat</t>
  </si>
  <si>
    <t>tumor weught(g)</t>
    <phoneticPr fontId="2" type="noConversion"/>
  </si>
  <si>
    <t>+ GEM + Moce</t>
  </si>
  <si>
    <t>+ GEM + Moce + anti-PD1</t>
  </si>
  <si>
    <t>GEM + anti-PD1(n=10)</t>
  </si>
  <si>
    <t>GEM + Moce(n=9)</t>
  </si>
  <si>
    <t>GEM + anti-PD1 + Moce(n=10)</t>
  </si>
  <si>
    <t>ALT</t>
    <phoneticPr fontId="2" type="noConversion"/>
  </si>
  <si>
    <t>+ GEM + Moce(30) + anti-PD1</t>
  </si>
  <si>
    <t>TBIL</t>
    <phoneticPr fontId="2" type="noConversion"/>
  </si>
  <si>
    <t>BUN</t>
    <phoneticPr fontId="2" type="noConversion"/>
  </si>
  <si>
    <t>CREA</t>
    <phoneticPr fontId="2" type="noConversion"/>
  </si>
  <si>
    <t>CAR-T/PDO 1:3</t>
  </si>
  <si>
    <t>CAR-T/PDO 1:1</t>
  </si>
  <si>
    <t>CAR-T/PDO 3:1</t>
  </si>
  <si>
    <t>Mocetinostat (500 nM)</t>
  </si>
  <si>
    <t>AsPC-WT + GEM</t>
  </si>
  <si>
    <t>AsPC-GEM + GEM</t>
  </si>
  <si>
    <t>AsPC-GEM + GEM + Moce （1000nM）</t>
  </si>
  <si>
    <t>AsPC-GEM + GEM + Moce （2000nM）</t>
  </si>
  <si>
    <t>MIA-WT + GEM</t>
  </si>
  <si>
    <t>MIA-GEM + GEM</t>
  </si>
  <si>
    <t>MIA-GEM + GEM + Moce （500nM）</t>
  </si>
  <si>
    <t>MIA-GEM + GEM + Moce （1000nM）</t>
  </si>
  <si>
    <t>+ Moce</t>
  </si>
  <si>
    <t>Mocetinostat</t>
  </si>
  <si>
    <t>Co-culture with AsPC-G Control</t>
  </si>
  <si>
    <t>Co-culture with AsPC-G + Moce</t>
  </si>
  <si>
    <t>kpc shv</t>
    <phoneticPr fontId="5" type="noConversion"/>
  </si>
  <si>
    <t>kpc shzeb1</t>
    <phoneticPr fontId="5" type="noConversion"/>
  </si>
  <si>
    <t>migration cell number</t>
    <phoneticPr fontId="5" type="noConversion"/>
  </si>
  <si>
    <t>kpc CM</t>
    <phoneticPr fontId="5" type="noConversion"/>
  </si>
  <si>
    <t>Co-culture with kpc</t>
    <phoneticPr fontId="5" type="noConversion"/>
  </si>
  <si>
    <t>KPC SHV</t>
    <phoneticPr fontId="5" type="noConversion"/>
  </si>
  <si>
    <t>0.125:1</t>
    <phoneticPr fontId="5" type="noConversion"/>
  </si>
  <si>
    <t>0.25:1</t>
    <phoneticPr fontId="5" type="noConversion"/>
  </si>
  <si>
    <t>0.5:1</t>
    <phoneticPr fontId="5" type="noConversion"/>
  </si>
  <si>
    <t>0.75:1</t>
    <phoneticPr fontId="5" type="noConversion"/>
  </si>
  <si>
    <t>KPC SHZEB1</t>
    <phoneticPr fontId="5" type="noConversion"/>
  </si>
  <si>
    <t>V+T+N</t>
  </si>
  <si>
    <t>Z+T+N</t>
  </si>
  <si>
    <t>T+N</t>
  </si>
  <si>
    <t>INFG</t>
    <phoneticPr fontId="2" type="noConversion"/>
  </si>
  <si>
    <t>CD107A</t>
    <phoneticPr fontId="2" type="noConversion"/>
  </si>
  <si>
    <t>Traget</t>
    <phoneticPr fontId="2" type="noConversion"/>
  </si>
  <si>
    <t>Treat with AsPC-WT CM</t>
    <phoneticPr fontId="2" type="noConversion"/>
  </si>
  <si>
    <t>Treat with AsPC-GEM CM</t>
    <phoneticPr fontId="2" type="noConversion"/>
  </si>
  <si>
    <t>CDB</t>
  </si>
  <si>
    <t>CDA</t>
  </si>
  <si>
    <t>Co-culture with AsPC-R shV</t>
    <phoneticPr fontId="2" type="noConversion"/>
  </si>
  <si>
    <t>Co-culture with AsPC-R shZEB1</t>
    <phoneticPr fontId="2" type="noConversion"/>
  </si>
  <si>
    <t>shV &amp; siNC</t>
    <phoneticPr fontId="2" type="noConversion"/>
  </si>
  <si>
    <t>shZEB1 &amp; siNC</t>
    <phoneticPr fontId="2" type="noConversion"/>
  </si>
  <si>
    <t>shZEB1 &amp; siCXCL16</t>
    <phoneticPr fontId="2" type="noConversion"/>
  </si>
  <si>
    <t>Crtl</t>
    <phoneticPr fontId="2" type="noConversion"/>
  </si>
  <si>
    <t>cxcl16 -2</t>
  </si>
  <si>
    <t>IgG</t>
    <phoneticPr fontId="2" type="noConversion"/>
  </si>
  <si>
    <t>WT siNC</t>
    <phoneticPr fontId="2" type="noConversion"/>
  </si>
  <si>
    <t>GEM siNC</t>
    <phoneticPr fontId="2" type="noConversion"/>
  </si>
  <si>
    <t>GEM siZEB1</t>
    <phoneticPr fontId="2" type="noConversion"/>
  </si>
  <si>
    <t>igG</t>
    <phoneticPr fontId="2" type="noConversion"/>
  </si>
  <si>
    <t>H3K27ac</t>
    <phoneticPr fontId="2" type="noConversion"/>
  </si>
  <si>
    <t>cxcl-16</t>
  </si>
  <si>
    <t>HDAC1</t>
    <phoneticPr fontId="2" type="noConversion"/>
  </si>
  <si>
    <t>shV &amp; shV</t>
    <phoneticPr fontId="2" type="noConversion"/>
  </si>
  <si>
    <t>shZEB1 &amp; shV</t>
    <phoneticPr fontId="2" type="noConversion"/>
  </si>
  <si>
    <t>shZEB1 &amp; shCXCL16</t>
    <phoneticPr fontId="2" type="noConversion"/>
  </si>
  <si>
    <t>CB</t>
  </si>
  <si>
    <t>Co-culture with KPC shV &amp; shV</t>
    <phoneticPr fontId="2" type="noConversion"/>
  </si>
  <si>
    <t>Co-culture with KPC shZEB1 &amp; shV</t>
    <phoneticPr fontId="2" type="noConversion"/>
  </si>
  <si>
    <t>Co-culture with KPC shZEB1 &amp; shCXCL16</t>
    <phoneticPr fontId="2" type="noConversion"/>
  </si>
  <si>
    <t>ICAM</t>
  </si>
  <si>
    <t>Icam1</t>
  </si>
  <si>
    <t>Cxcl10</t>
  </si>
  <si>
    <t>Tnfa</t>
  </si>
  <si>
    <t>Cxcr2</t>
  </si>
  <si>
    <t>KPC shZeb1 + NE + CD8+T</t>
  </si>
  <si>
    <t>Gzma</t>
  </si>
  <si>
    <t>Gzmb</t>
  </si>
  <si>
    <t>Gzmk</t>
  </si>
  <si>
    <t>Infg</t>
  </si>
  <si>
    <t>infg</t>
  </si>
  <si>
    <t>cxcl10</t>
  </si>
  <si>
    <t>icam1</t>
  </si>
  <si>
    <t>cxcr2</t>
  </si>
  <si>
    <t>tnfa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</si>
</sst>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0"/>
    <numFmt numFmtId="177" formatCode="#,##0.00000000000000_ "/>
    <numFmt numFmtId="178" formatCode="#,##0.0000000000000000_ "/>
    <numFmt numFmtId="179" formatCode="#,##0.000000000000000_ "/>
    <numFmt numFmtId="180" formatCode="#,##0.00000000000000000_ "/>
    <numFmt numFmtId="181" formatCode="#,##0.0000000000000000"/>
  </numFmts>
  <fonts count="8" x14ac:knownFonts="1">
    <font>
      <sz val="11"/>
      <color theme="1"/>
      <name val="等线"/>
      <family val="2"/>
      <charset val="134"/>
      <scheme val="minor"/>
    </font>
    <font>
      <sz val="10"/>
      <name val="Arial"/>
      <family val="2"/>
    </font>
    <font>
      <sz val="9"/>
      <name val="等线"/>
      <family val="2"/>
      <charset val="134"/>
      <scheme val="minor"/>
    </font>
    <font>
      <sz val="11"/>
      <color theme="1"/>
      <name val="Arial"/>
      <family val="2"/>
    </font>
    <font>
      <vertAlign val="superscript"/>
      <sz val="10"/>
      <name val="Arial"/>
      <family val="2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>
      <alignment vertical="center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/>
    <xf numFmtId="0" fontId="0" fillId="0" borderId="0" xfId="0" applyAlignment="1"/>
    <xf numFmtId="176" fontId="0" fillId="0" borderId="0" xfId="0" applyNumberFormat="1" applyAlignment="1"/>
    <xf numFmtId="177" fontId="0" fillId="0" borderId="0" xfId="0" applyNumberFormat="1" applyAlignment="1"/>
    <xf numFmtId="0" fontId="3" fillId="0" borderId="0" xfId="0" applyFont="1" applyAlignment="1"/>
    <xf numFmtId="176" fontId="3" fillId="0" borderId="0" xfId="0" applyNumberFormat="1" applyFont="1" applyAlignment="1"/>
    <xf numFmtId="177" fontId="3" fillId="0" borderId="0" xfId="0" applyNumberFormat="1" applyFont="1" applyAlignment="1"/>
    <xf numFmtId="179" fontId="3" fillId="0" borderId="0" xfId="0" applyNumberFormat="1" applyFont="1" applyAlignment="1"/>
    <xf numFmtId="178" fontId="3" fillId="0" borderId="0" xfId="0" applyNumberFormat="1" applyFont="1" applyAlignment="1"/>
    <xf numFmtId="0" fontId="7" fillId="0" borderId="0" xfId="0" applyFont="1" applyAlignment="1"/>
    <xf numFmtId="10" fontId="7" fillId="0" borderId="0" xfId="0" applyNumberFormat="1" applyFont="1" applyAlignment="1"/>
    <xf numFmtId="10" fontId="7" fillId="2" borderId="0" xfId="0" applyNumberFormat="1" applyFont="1" applyFill="1" applyAlignment="1"/>
    <xf numFmtId="0" fontId="7" fillId="0" borderId="0" xfId="1" applyFont="1"/>
    <xf numFmtId="0" fontId="7" fillId="0" borderId="0" xfId="0" applyFont="1">
      <alignment vertical="center"/>
    </xf>
    <xf numFmtId="10" fontId="3" fillId="0" borderId="0" xfId="0" applyNumberFormat="1" applyFont="1" applyAlignment="1"/>
    <xf numFmtId="176" fontId="7" fillId="0" borderId="0" xfId="0" applyNumberFormat="1" applyFont="1" applyAlignment="1"/>
    <xf numFmtId="177" fontId="7" fillId="0" borderId="0" xfId="0" applyNumberFormat="1" applyFont="1" applyAlignment="1"/>
    <xf numFmtId="180" fontId="7" fillId="0" borderId="0" xfId="0" applyNumberFormat="1" applyFont="1" applyAlignment="1"/>
    <xf numFmtId="178" fontId="7" fillId="0" borderId="0" xfId="0" applyNumberFormat="1" applyFont="1" applyAlignment="1"/>
    <xf numFmtId="10" fontId="7" fillId="0" borderId="0" xfId="1" applyNumberFormat="1" applyFont="1"/>
    <xf numFmtId="181" fontId="7" fillId="0" borderId="0" xfId="0" applyNumberFormat="1" applyFont="1" applyAlignment="1"/>
    <xf numFmtId="0" fontId="7" fillId="0" borderId="0" xfId="0" applyFont="1" applyAlignment="1">
      <alignment horizontal="left"/>
    </xf>
    <xf numFmtId="20" fontId="7" fillId="0" borderId="0" xfId="0" applyNumberFormat="1" applyFont="1" applyAlignment="1">
      <alignment horizontal="left"/>
    </xf>
    <xf numFmtId="20" fontId="1" fillId="0" borderId="0" xfId="0" applyNumberFormat="1" applyFont="1" applyAlignment="1">
      <alignment horizontal="left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常规" xfId="0" builtinId="0"/>
    <cellStyle name="常规 2" xfId="1" xr:uid="{6797513F-0B97-46C0-961D-28445F28E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E16D7-5E73-4A69-9B0F-2F02ADD72D7F}">
  <dimension ref="A1:I12"/>
  <sheetViews>
    <sheetView zoomScale="115" zoomScaleNormal="115" workbookViewId="0">
      <selection activeCell="E14" sqref="E14"/>
    </sheetView>
  </sheetViews>
  <sheetFormatPr defaultRowHeight="13.8" x14ac:dyDescent="0.25"/>
  <cols>
    <col min="1" max="1" width="22.33203125" customWidth="1"/>
  </cols>
  <sheetData>
    <row r="1" spans="1:9" x14ac:dyDescent="0.25">
      <c r="A1" s="3"/>
      <c r="B1" s="30" t="s">
        <v>4</v>
      </c>
      <c r="C1" s="30"/>
      <c r="D1" s="30"/>
      <c r="E1" s="30" t="s">
        <v>5</v>
      </c>
      <c r="F1" s="30"/>
      <c r="G1" s="30"/>
    </row>
    <row r="2" spans="1:9" x14ac:dyDescent="0.25">
      <c r="A2" s="1" t="s">
        <v>0</v>
      </c>
      <c r="B2" s="2">
        <v>1.4750000000000001</v>
      </c>
      <c r="C2" s="2">
        <v>1.159</v>
      </c>
      <c r="D2" s="2">
        <v>0.97799999999999998</v>
      </c>
      <c r="E2" s="2">
        <v>0.35599999999999998</v>
      </c>
      <c r="F2" s="2">
        <v>0.24299999999999999</v>
      </c>
      <c r="G2" s="2">
        <v>0.19</v>
      </c>
    </row>
    <row r="3" spans="1:9" ht="13.95" customHeight="1" x14ac:dyDescent="0.25">
      <c r="A3" s="1" t="s">
        <v>1</v>
      </c>
      <c r="B3" s="2">
        <v>1.0169999999999999</v>
      </c>
      <c r="C3" s="2">
        <v>1.016</v>
      </c>
      <c r="D3" s="2">
        <v>1.1779999999999999</v>
      </c>
      <c r="E3" s="2">
        <v>0.61699999999999999</v>
      </c>
      <c r="F3" s="2">
        <v>0.85399999999999998</v>
      </c>
      <c r="G3" s="2">
        <v>0.51700000000000002</v>
      </c>
    </row>
    <row r="4" spans="1:9" x14ac:dyDescent="0.25">
      <c r="A4" s="1"/>
      <c r="B4" s="2"/>
      <c r="C4" s="2"/>
      <c r="D4" s="2"/>
      <c r="E4" s="2"/>
      <c r="F4" s="2"/>
      <c r="G4" s="2"/>
      <c r="H4" s="2"/>
      <c r="I4" s="2"/>
    </row>
    <row r="5" spans="1:9" x14ac:dyDescent="0.25">
      <c r="A5" s="1"/>
      <c r="B5" s="2"/>
      <c r="C5" s="2"/>
      <c r="D5" s="2"/>
      <c r="E5" s="2"/>
      <c r="F5" s="2"/>
      <c r="G5" s="2"/>
      <c r="H5" s="2"/>
      <c r="I5" s="2"/>
    </row>
    <row r="6" spans="1:9" x14ac:dyDescent="0.25">
      <c r="A6" s="1"/>
      <c r="B6" s="2"/>
      <c r="C6" s="2"/>
      <c r="D6" s="2"/>
      <c r="E6" s="2"/>
      <c r="F6" s="2"/>
      <c r="G6" s="2"/>
      <c r="H6" s="2"/>
      <c r="I6" s="2"/>
    </row>
    <row r="7" spans="1:9" x14ac:dyDescent="0.25">
      <c r="A7" s="1"/>
      <c r="B7" s="30"/>
      <c r="C7" s="30"/>
      <c r="D7" s="30"/>
      <c r="E7" s="30"/>
      <c r="F7" s="30"/>
      <c r="G7" s="30"/>
      <c r="H7" s="30"/>
      <c r="I7" s="30"/>
    </row>
    <row r="8" spans="1:9" x14ac:dyDescent="0.25">
      <c r="A8" s="1"/>
      <c r="H8" s="2"/>
      <c r="I8" s="2"/>
    </row>
    <row r="9" spans="1:9" x14ac:dyDescent="0.25">
      <c r="H9" s="2"/>
      <c r="I9" s="2"/>
    </row>
    <row r="11" spans="1:9" x14ac:dyDescent="0.25">
      <c r="B11" s="2"/>
    </row>
    <row r="12" spans="1:9" x14ac:dyDescent="0.25">
      <c r="B12" s="2"/>
    </row>
  </sheetData>
  <mergeCells count="4">
    <mergeCell ref="B7:E7"/>
    <mergeCell ref="F7:I7"/>
    <mergeCell ref="B1:D1"/>
    <mergeCell ref="E1:G1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18719-9247-4FF0-947B-E7B0D07FE90B}">
  <dimension ref="A1:F5"/>
  <sheetViews>
    <sheetView workbookViewId="0">
      <selection activeCell="E12" sqref="E12"/>
    </sheetView>
  </sheetViews>
  <sheetFormatPr defaultRowHeight="13.8" x14ac:dyDescent="0.25"/>
  <cols>
    <col min="1" max="1" width="22.88671875" customWidth="1"/>
  </cols>
  <sheetData>
    <row r="1" spans="1:6" x14ac:dyDescent="0.25">
      <c r="B1" s="33" t="s">
        <v>11</v>
      </c>
      <c r="C1" s="33"/>
      <c r="D1" s="33"/>
      <c r="E1" s="33"/>
      <c r="F1" s="33"/>
    </row>
    <row r="2" spans="1:6" x14ac:dyDescent="0.25">
      <c r="A2" s="4" t="s">
        <v>34</v>
      </c>
      <c r="B2" s="2">
        <v>0.48699999999999999</v>
      </c>
      <c r="C2" s="2">
        <v>0.64500000000000002</v>
      </c>
      <c r="D2" s="2">
        <v>0.997</v>
      </c>
      <c r="E2" s="2"/>
      <c r="F2" s="2"/>
    </row>
    <row r="3" spans="1:6" x14ac:dyDescent="0.25">
      <c r="A3" s="4" t="s">
        <v>32</v>
      </c>
      <c r="B3" s="2">
        <v>0.32100000000000001</v>
      </c>
      <c r="C3" s="2">
        <v>0.36</v>
      </c>
      <c r="D3" s="2">
        <v>0.29899999999999999</v>
      </c>
    </row>
    <row r="4" spans="1:6" x14ac:dyDescent="0.25">
      <c r="A4" s="4" t="s">
        <v>33</v>
      </c>
      <c r="B4" s="2">
        <v>0.28999999999999998</v>
      </c>
      <c r="C4" s="2">
        <v>0.29499999999999998</v>
      </c>
      <c r="D4" s="2">
        <v>0.27600000000000002</v>
      </c>
      <c r="E4" s="2">
        <v>0.27100000000000002</v>
      </c>
      <c r="F4" s="2">
        <v>0.249</v>
      </c>
    </row>
    <row r="5" spans="1:6" x14ac:dyDescent="0.25">
      <c r="A5" s="4" t="s">
        <v>35</v>
      </c>
      <c r="B5" s="2">
        <v>1.4E-2</v>
      </c>
      <c r="C5" s="2">
        <v>3.7999999999999999E-2</v>
      </c>
      <c r="D5" s="2">
        <v>4.5999999999999999E-2</v>
      </c>
      <c r="E5" s="2">
        <v>3.1E-2</v>
      </c>
      <c r="F5" s="2">
        <v>3.5000000000000003E-2</v>
      </c>
    </row>
  </sheetData>
  <mergeCells count="1">
    <mergeCell ref="B1:F1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E461-BAE7-44DE-8CE9-3E610546BE7B}">
  <dimension ref="A1:B4"/>
  <sheetViews>
    <sheetView workbookViewId="0">
      <selection sqref="A1:B4"/>
    </sheetView>
  </sheetViews>
  <sheetFormatPr defaultRowHeight="13.8" x14ac:dyDescent="0.25"/>
  <sheetData>
    <row r="1" spans="1:2" x14ac:dyDescent="0.25">
      <c r="A1" s="4" t="s">
        <v>21</v>
      </c>
      <c r="B1" s="4" t="s">
        <v>22</v>
      </c>
    </row>
    <row r="2" spans="1:2" x14ac:dyDescent="0.25">
      <c r="A2" s="2">
        <v>1.761495</v>
      </c>
      <c r="B2" s="2">
        <v>1.0074860000000001</v>
      </c>
    </row>
    <row r="3" spans="1:2" x14ac:dyDescent="0.25">
      <c r="A3" s="2">
        <v>1.8705860000000001</v>
      </c>
      <c r="B3" s="2">
        <v>1.0620309999999999</v>
      </c>
    </row>
    <row r="4" spans="1:2" x14ac:dyDescent="0.25">
      <c r="A4" s="2">
        <v>1.9251320000000001</v>
      </c>
      <c r="B4" s="2">
        <v>0.93047999999999997</v>
      </c>
    </row>
  </sheetData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814A6-9E80-48ED-894D-331E31CD7177}">
  <dimension ref="A1:W37"/>
  <sheetViews>
    <sheetView zoomScale="115" zoomScaleNormal="115" workbookViewId="0">
      <selection activeCell="S8" sqref="S8"/>
    </sheetView>
  </sheetViews>
  <sheetFormatPr defaultRowHeight="13.8" x14ac:dyDescent="0.25"/>
  <cols>
    <col min="1" max="16384" width="8.88671875" style="3"/>
  </cols>
  <sheetData>
    <row r="1" spans="1:23" x14ac:dyDescent="0.25">
      <c r="B1" s="31" t="s">
        <v>36</v>
      </c>
      <c r="C1" s="31"/>
      <c r="D1" s="31" t="s">
        <v>37</v>
      </c>
      <c r="E1" s="31"/>
      <c r="I1" s="4"/>
      <c r="J1" s="31" t="s">
        <v>36</v>
      </c>
      <c r="K1" s="31"/>
      <c r="L1" s="31"/>
      <c r="M1" s="31" t="s">
        <v>37</v>
      </c>
      <c r="N1" s="31"/>
      <c r="O1" s="31"/>
    </row>
    <row r="2" spans="1:23" x14ac:dyDescent="0.25">
      <c r="A2" s="1" t="s">
        <v>38</v>
      </c>
      <c r="B2" s="2">
        <v>1.0036820440000001</v>
      </c>
      <c r="C2" s="2">
        <v>0.99631795599999995</v>
      </c>
      <c r="D2" s="2">
        <v>2.1636987400000001</v>
      </c>
      <c r="E2" s="2">
        <v>2.1001616460000001</v>
      </c>
      <c r="I2" s="1" t="s">
        <v>38</v>
      </c>
      <c r="J2" s="2">
        <v>0.99390849000000003</v>
      </c>
      <c r="K2" s="2">
        <v>1.007715758</v>
      </c>
      <c r="L2" s="2">
        <v>0.99837575199999995</v>
      </c>
      <c r="M2" s="2">
        <v>1.4993447529999999</v>
      </c>
      <c r="N2" s="2">
        <v>1.8561749729999999</v>
      </c>
      <c r="O2" s="2">
        <v>1.6170152760000001</v>
      </c>
    </row>
    <row r="3" spans="1:23" x14ac:dyDescent="0.25">
      <c r="A3" s="1" t="s">
        <v>39</v>
      </c>
      <c r="B3" s="2">
        <v>1.0015859760000001</v>
      </c>
      <c r="C3" s="2">
        <v>0.99841402400000001</v>
      </c>
      <c r="D3" s="2">
        <v>27.993115589999999</v>
      </c>
      <c r="E3" s="2">
        <v>28.16830676</v>
      </c>
      <c r="I3" s="1" t="s">
        <v>39</v>
      </c>
      <c r="J3" s="2">
        <v>0.992259259</v>
      </c>
      <c r="K3" s="2">
        <v>0.99661331099999995</v>
      </c>
      <c r="L3" s="2">
        <v>1.0111274299999999</v>
      </c>
      <c r="M3" s="2">
        <v>1.5192231460000001</v>
      </c>
      <c r="N3" s="2">
        <v>1.5684432370000001</v>
      </c>
      <c r="O3" s="2">
        <v>1.4442633570000001</v>
      </c>
    </row>
    <row r="4" spans="1:23" x14ac:dyDescent="0.25">
      <c r="A4" s="1" t="s">
        <v>40</v>
      </c>
      <c r="B4" s="2">
        <v>1.0037351969999999</v>
      </c>
      <c r="C4" s="2">
        <v>0.99626480299999998</v>
      </c>
      <c r="D4" s="2">
        <v>5.8138795810000001</v>
      </c>
      <c r="E4" s="2">
        <v>6.3841719609999998</v>
      </c>
      <c r="I4" s="1" t="s">
        <v>40</v>
      </c>
      <c r="J4" s="2">
        <v>0.93585756600000003</v>
      </c>
      <c r="K4" s="2">
        <v>1.020164297</v>
      </c>
      <c r="L4" s="2">
        <v>1.0439781379999999</v>
      </c>
      <c r="M4" s="2">
        <v>1.5111702970000001</v>
      </c>
      <c r="N4" s="2">
        <v>1.3819127579999999</v>
      </c>
      <c r="O4" s="2">
        <v>1.5069865490000001</v>
      </c>
    </row>
    <row r="5" spans="1:23" x14ac:dyDescent="0.25">
      <c r="A5" s="1" t="s">
        <v>41</v>
      </c>
      <c r="B5" s="2">
        <v>1.0091377909999999</v>
      </c>
      <c r="C5" s="2">
        <v>0.99086220899999999</v>
      </c>
      <c r="D5" s="2">
        <v>0.80580320599999999</v>
      </c>
      <c r="E5" s="2">
        <v>0.81591971200000002</v>
      </c>
      <c r="I5" s="1" t="s">
        <v>41</v>
      </c>
      <c r="J5" s="2">
        <v>0.99722171199999998</v>
      </c>
      <c r="K5" s="2">
        <v>0.97732583500000003</v>
      </c>
      <c r="L5" s="2">
        <v>1.025452453</v>
      </c>
      <c r="M5" s="2">
        <v>0.924450035</v>
      </c>
      <c r="N5" s="2">
        <v>0.76985962299999999</v>
      </c>
      <c r="O5" s="2">
        <v>0.79866744300000003</v>
      </c>
    </row>
    <row r="7" spans="1:23" x14ac:dyDescent="0.25">
      <c r="A7" s="1" t="s">
        <v>103</v>
      </c>
      <c r="B7" s="3" t="s">
        <v>104</v>
      </c>
      <c r="C7" s="3" t="s">
        <v>102</v>
      </c>
      <c r="I7" s="1" t="s">
        <v>103</v>
      </c>
      <c r="J7" s="3" t="s">
        <v>104</v>
      </c>
      <c r="K7" s="3" t="s">
        <v>102</v>
      </c>
    </row>
    <row r="8" spans="1:23" x14ac:dyDescent="0.25">
      <c r="A8" s="2" t="s">
        <v>99</v>
      </c>
      <c r="B8" s="2" t="s">
        <v>106</v>
      </c>
      <c r="C8" s="5">
        <v>20.207000732421875</v>
      </c>
      <c r="I8" s="3" t="s">
        <v>170</v>
      </c>
      <c r="K8" s="3">
        <v>20.750999450683594</v>
      </c>
    </row>
    <row r="9" spans="1:23" x14ac:dyDescent="0.25">
      <c r="A9" s="2" t="s">
        <v>99</v>
      </c>
      <c r="B9" s="2"/>
      <c r="C9" s="5">
        <v>20.292999267578125</v>
      </c>
      <c r="K9" s="3">
        <v>20.822000503540039</v>
      </c>
      <c r="Q9" s="4"/>
      <c r="R9" s="31"/>
      <c r="S9" s="31"/>
      <c r="T9" s="31"/>
      <c r="U9" s="31"/>
      <c r="V9" s="31"/>
      <c r="W9" s="31"/>
    </row>
    <row r="10" spans="1:23" x14ac:dyDescent="0.25">
      <c r="A10" s="2" t="s">
        <v>100</v>
      </c>
      <c r="B10" s="2"/>
      <c r="C10" s="5">
        <v>21.71299934387207</v>
      </c>
      <c r="K10" s="3">
        <v>20.809000015258789</v>
      </c>
      <c r="L10" s="3">
        <v>20.793999989827473</v>
      </c>
      <c r="Q10" s="1"/>
      <c r="R10" s="2"/>
      <c r="S10" s="2"/>
      <c r="T10" s="2"/>
      <c r="U10" s="2"/>
      <c r="V10" s="2"/>
      <c r="W10" s="2"/>
    </row>
    <row r="11" spans="1:23" x14ac:dyDescent="0.25">
      <c r="A11" s="2" t="s">
        <v>100</v>
      </c>
      <c r="B11" s="2"/>
      <c r="C11" s="5">
        <v>21.686000823974609</v>
      </c>
      <c r="I11" s="3" t="s">
        <v>171</v>
      </c>
      <c r="K11" s="3">
        <v>23.334999084472656</v>
      </c>
      <c r="Q11" s="1"/>
      <c r="R11" s="2"/>
      <c r="S11" s="2"/>
      <c r="T11" s="2"/>
      <c r="U11" s="2"/>
      <c r="V11" s="2"/>
      <c r="W11" s="2"/>
    </row>
    <row r="12" spans="1:23" x14ac:dyDescent="0.25">
      <c r="A12" s="3" t="s">
        <v>99</v>
      </c>
      <c r="B12" s="3" t="s">
        <v>38</v>
      </c>
      <c r="C12" s="3">
        <v>27.610000610351563</v>
      </c>
      <c r="D12" s="3">
        <v>7.3600006103515625</v>
      </c>
      <c r="G12" s="3">
        <v>1.0036820437163358</v>
      </c>
      <c r="K12" s="3">
        <v>23.277999877929688</v>
      </c>
      <c r="Q12" s="1"/>
      <c r="R12" s="2"/>
      <c r="S12" s="2"/>
      <c r="T12" s="2"/>
      <c r="U12" s="2"/>
      <c r="V12" s="2"/>
      <c r="W12" s="2"/>
    </row>
    <row r="13" spans="1:23" x14ac:dyDescent="0.25">
      <c r="A13" s="3" t="s">
        <v>99</v>
      </c>
      <c r="C13" s="3">
        <v>27.555999755859375</v>
      </c>
      <c r="D13" s="3">
        <v>7.305999755859375</v>
      </c>
      <c r="E13" s="3">
        <v>7.3330001831054688</v>
      </c>
      <c r="G13" s="3">
        <v>0.99631795628366404</v>
      </c>
      <c r="K13" s="3">
        <v>23.35099983215332</v>
      </c>
      <c r="L13" s="3">
        <v>23.321332931518555</v>
      </c>
      <c r="Q13" s="1"/>
      <c r="R13" s="2"/>
      <c r="S13" s="2"/>
      <c r="T13" s="2"/>
      <c r="U13" s="2"/>
      <c r="V13" s="2"/>
      <c r="W13" s="2"/>
    </row>
    <row r="14" spans="1:23" x14ac:dyDescent="0.25">
      <c r="A14" s="3" t="s">
        <v>100</v>
      </c>
      <c r="C14" s="3">
        <v>27.919000625610352</v>
      </c>
      <c r="D14" s="3">
        <v>6.2195005416870117</v>
      </c>
      <c r="F14" s="3">
        <v>-1.113499641418457</v>
      </c>
      <c r="G14" s="3">
        <v>2.1636987402779266</v>
      </c>
      <c r="I14" s="3" t="s">
        <v>170</v>
      </c>
      <c r="J14" s="3" t="s">
        <v>40</v>
      </c>
      <c r="K14" s="3">
        <v>24.21299934387207</v>
      </c>
      <c r="L14" s="3">
        <v>3.4189993540445975</v>
      </c>
      <c r="O14" s="3">
        <v>0.93585756559643984</v>
      </c>
    </row>
    <row r="15" spans="1:23" x14ac:dyDescent="0.25">
      <c r="A15" s="3" t="s">
        <v>100</v>
      </c>
      <c r="C15" s="3">
        <v>27.961999893188477</v>
      </c>
      <c r="D15" s="3">
        <v>6.2624998092651367</v>
      </c>
      <c r="F15" s="3">
        <v>-1.070500373840332</v>
      </c>
      <c r="G15" s="3">
        <v>2.1001616457124257</v>
      </c>
      <c r="K15" s="3">
        <v>24.520999908447266</v>
      </c>
      <c r="L15" s="3">
        <v>3.7269999186197929</v>
      </c>
      <c r="O15" s="3">
        <v>1.0201642965189492</v>
      </c>
    </row>
    <row r="16" spans="1:23" x14ac:dyDescent="0.25">
      <c r="A16" s="3" t="s">
        <v>99</v>
      </c>
      <c r="B16" s="3" t="s">
        <v>41</v>
      </c>
      <c r="C16" s="3">
        <v>23.784000396728516</v>
      </c>
      <c r="D16" s="3">
        <v>3.5340003967285156</v>
      </c>
      <c r="G16" s="3">
        <v>1.0091377906943495</v>
      </c>
      <c r="K16" s="3">
        <v>24.607999801635742</v>
      </c>
      <c r="L16" s="3">
        <v>3.8139998118082694</v>
      </c>
      <c r="M16" s="3">
        <v>3.6533330281575531</v>
      </c>
      <c r="O16" s="3">
        <v>1.0439781378846109</v>
      </c>
    </row>
    <row r="17" spans="1:15" x14ac:dyDescent="0.25">
      <c r="A17" s="3" t="s">
        <v>99</v>
      </c>
      <c r="C17" s="3">
        <v>23.719999313354492</v>
      </c>
      <c r="D17" s="3">
        <v>3.4699993133544922</v>
      </c>
      <c r="E17" s="3">
        <v>3.5019998550415039</v>
      </c>
      <c r="G17" s="3">
        <v>0.9908622093056505</v>
      </c>
      <c r="I17" s="3" t="s">
        <v>171</v>
      </c>
      <c r="K17" s="3">
        <v>26.378999710083008</v>
      </c>
      <c r="L17" s="3">
        <v>3.0576667785644531</v>
      </c>
      <c r="N17" s="3">
        <v>-0.59566624959309999</v>
      </c>
      <c r="O17" s="3">
        <v>1.5111702965300957</v>
      </c>
    </row>
    <row r="18" spans="1:15" x14ac:dyDescent="0.25">
      <c r="A18" s="3" t="s">
        <v>100</v>
      </c>
      <c r="C18" s="3">
        <v>25.51300048828125</v>
      </c>
      <c r="D18" s="3">
        <v>3.8135004043579102</v>
      </c>
      <c r="F18" s="3">
        <v>0.31150054931640625</v>
      </c>
      <c r="G18" s="3">
        <v>0.80580320606165257</v>
      </c>
      <c r="K18" s="3">
        <v>26.507999420166016</v>
      </c>
      <c r="L18" s="3">
        <v>3.1866664886474609</v>
      </c>
      <c r="N18" s="3">
        <v>-0.46666653951009218</v>
      </c>
      <c r="O18" s="3">
        <v>1.3819127581684385</v>
      </c>
    </row>
    <row r="19" spans="1:15" x14ac:dyDescent="0.25">
      <c r="A19" s="3" t="s">
        <v>100</v>
      </c>
      <c r="C19" s="3">
        <v>25.495000839233398</v>
      </c>
      <c r="D19" s="3">
        <v>3.7955007553100586</v>
      </c>
      <c r="F19" s="3">
        <v>0.29350090026855469</v>
      </c>
      <c r="G19" s="3">
        <v>0.81591971159429555</v>
      </c>
      <c r="K19" s="3">
        <v>26.382999420166016</v>
      </c>
      <c r="L19" s="3">
        <v>3.0616664886474609</v>
      </c>
      <c r="N19" s="3">
        <v>-0.59166653951009218</v>
      </c>
      <c r="O19" s="3">
        <v>1.5069865486514564</v>
      </c>
    </row>
    <row r="20" spans="1:15" x14ac:dyDescent="0.25">
      <c r="A20" s="3" t="s">
        <v>99</v>
      </c>
      <c r="B20" s="3" t="s">
        <v>39</v>
      </c>
      <c r="C20" s="3">
        <v>26.881000518798828</v>
      </c>
      <c r="D20" s="3">
        <v>6.6310005187988281</v>
      </c>
      <c r="G20" s="3">
        <v>1.001585975882219</v>
      </c>
      <c r="I20" s="3" t="s">
        <v>170</v>
      </c>
      <c r="J20" s="3" t="s">
        <v>39</v>
      </c>
      <c r="K20" s="3">
        <v>24.895999908447266</v>
      </c>
      <c r="L20" s="3">
        <v>4.1019999186197929</v>
      </c>
      <c r="O20" s="3">
        <v>0.99225925914533797</v>
      </c>
    </row>
    <row r="21" spans="1:15" x14ac:dyDescent="0.25">
      <c r="A21" s="3" t="s">
        <v>99</v>
      </c>
      <c r="C21" s="3">
        <v>26.860000610351563</v>
      </c>
      <c r="D21" s="3">
        <v>6.6100006103515625</v>
      </c>
      <c r="E21" s="3">
        <v>6.6205005645751953</v>
      </c>
      <c r="G21" s="3">
        <v>0.99841402411778113</v>
      </c>
      <c r="K21" s="3">
        <v>24.913999557495117</v>
      </c>
      <c r="L21" s="3">
        <v>4.1199995676676444</v>
      </c>
      <c r="O21" s="3">
        <v>0.99661331053086477</v>
      </c>
    </row>
    <row r="22" spans="1:15" x14ac:dyDescent="0.25">
      <c r="A22" s="3" t="s">
        <v>100</v>
      </c>
      <c r="C22" s="3">
        <v>23.51300048828125</v>
      </c>
      <c r="D22" s="3">
        <v>1.8135004043579102</v>
      </c>
      <c r="F22" s="3">
        <v>-4.8070001602172852</v>
      </c>
      <c r="G22" s="3">
        <v>27.993115585738046</v>
      </c>
      <c r="K22" s="3">
        <v>24.974000930786133</v>
      </c>
      <c r="L22" s="3">
        <v>4.18000094095866</v>
      </c>
      <c r="M22" s="3">
        <v>4.1340001424153661</v>
      </c>
      <c r="O22" s="3">
        <v>1.0111274303237969</v>
      </c>
    </row>
    <row r="23" spans="1:15" x14ac:dyDescent="0.25">
      <c r="A23" s="3" t="s">
        <v>100</v>
      </c>
      <c r="C23" s="3">
        <v>23.503999710083008</v>
      </c>
      <c r="D23" s="3">
        <v>1.804499626159668</v>
      </c>
      <c r="F23" s="3">
        <v>-4.8160009384155273</v>
      </c>
      <c r="G23" s="3">
        <v>28.168306756373845</v>
      </c>
      <c r="I23" s="3" t="s">
        <v>171</v>
      </c>
      <c r="K23" s="3">
        <v>26.851999282836914</v>
      </c>
      <c r="L23" s="3">
        <v>3.5306663513183594</v>
      </c>
      <c r="N23" s="3">
        <v>-0.60333379109700669</v>
      </c>
      <c r="O23" s="3">
        <v>1.5192231462813801</v>
      </c>
    </row>
    <row r="24" spans="1:15" x14ac:dyDescent="0.25">
      <c r="A24" s="3" t="s">
        <v>99</v>
      </c>
      <c r="B24" s="3" t="s">
        <v>105</v>
      </c>
      <c r="C24" s="3">
        <v>26.16200065612793</v>
      </c>
      <c r="D24" s="3">
        <v>5.9120006561279297</v>
      </c>
      <c r="G24" s="3">
        <v>1.0037351972025124</v>
      </c>
      <c r="K24" s="3">
        <v>26.805999755859375</v>
      </c>
      <c r="L24" s="3">
        <v>3.4846668243408203</v>
      </c>
      <c r="N24" s="3">
        <v>-0.64933331807454575</v>
      </c>
      <c r="O24" s="3">
        <v>1.5684432370410071</v>
      </c>
    </row>
    <row r="25" spans="1:15" x14ac:dyDescent="0.25">
      <c r="A25" s="3" t="s">
        <v>99</v>
      </c>
      <c r="C25" s="3">
        <v>26.118000030517578</v>
      </c>
      <c r="D25" s="3">
        <v>5.8680000305175781</v>
      </c>
      <c r="E25" s="3">
        <v>5.8900003433227539</v>
      </c>
      <c r="G25" s="3">
        <v>0.99626480279748764</v>
      </c>
      <c r="K25" s="3">
        <v>26.924999237060547</v>
      </c>
      <c r="L25" s="3">
        <v>3.6036663055419922</v>
      </c>
      <c r="N25" s="3">
        <v>-0.53033383687337388</v>
      </c>
      <c r="O25" s="3">
        <v>1.4442633566375223</v>
      </c>
    </row>
    <row r="26" spans="1:15" x14ac:dyDescent="0.25">
      <c r="A26" s="3" t="s">
        <v>100</v>
      </c>
      <c r="C26" s="3">
        <v>25.049999237060547</v>
      </c>
      <c r="D26" s="3">
        <v>3.350499153137207</v>
      </c>
      <c r="F26" s="3">
        <v>-2.5395011901855469</v>
      </c>
      <c r="G26" s="3">
        <v>5.8138795809177459</v>
      </c>
      <c r="I26" s="3" t="s">
        <v>170</v>
      </c>
      <c r="J26" s="3" t="s">
        <v>41</v>
      </c>
      <c r="K26" s="3">
        <v>24.503000259399414</v>
      </c>
      <c r="L26" s="3">
        <v>3.7090002695719413</v>
      </c>
      <c r="O26" s="3">
        <v>0.99722171225123524</v>
      </c>
    </row>
    <row r="27" spans="1:15" x14ac:dyDescent="0.25">
      <c r="A27" s="3" t="s">
        <v>100</v>
      </c>
      <c r="C27" s="3">
        <v>24.915000915527344</v>
      </c>
      <c r="D27" s="3">
        <v>3.2155008316040039</v>
      </c>
      <c r="F27" s="3">
        <v>-2.67449951171875</v>
      </c>
      <c r="G27" s="3">
        <v>6.3841719605224725</v>
      </c>
      <c r="K27" s="3">
        <v>24.429000854492188</v>
      </c>
      <c r="L27" s="3">
        <v>3.6350008646647147</v>
      </c>
      <c r="O27" s="3">
        <v>0.97732583522136551</v>
      </c>
    </row>
    <row r="28" spans="1:15" x14ac:dyDescent="0.25">
      <c r="K28" s="3">
        <v>24.607999801635742</v>
      </c>
      <c r="L28" s="3">
        <v>3.8139998118082694</v>
      </c>
      <c r="M28" s="3">
        <v>3.719333648681642</v>
      </c>
      <c r="O28" s="3">
        <v>1.0254524525273991</v>
      </c>
    </row>
    <row r="29" spans="1:15" x14ac:dyDescent="0.25">
      <c r="I29" s="3" t="s">
        <v>171</v>
      </c>
      <c r="K29" s="3">
        <v>27.153999328613281</v>
      </c>
      <c r="L29" s="3">
        <v>3.8326663970947266</v>
      </c>
      <c r="N29" s="3">
        <v>0.11333274841308461</v>
      </c>
      <c r="O29" s="3">
        <v>0.92445003501644352</v>
      </c>
    </row>
    <row r="30" spans="1:15" x14ac:dyDescent="0.25">
      <c r="K30" s="3">
        <v>27.417999267578125</v>
      </c>
      <c r="L30" s="3">
        <v>4.0966663360595703</v>
      </c>
      <c r="N30" s="3">
        <v>0.37733268737792836</v>
      </c>
      <c r="O30" s="3">
        <v>0.76985962312131651</v>
      </c>
    </row>
    <row r="31" spans="1:15" x14ac:dyDescent="0.25">
      <c r="K31" s="3">
        <v>27.364999771118164</v>
      </c>
      <c r="L31" s="3">
        <v>4.0436668395996094</v>
      </c>
      <c r="N31" s="3">
        <v>0.32433319091796742</v>
      </c>
      <c r="O31" s="3">
        <v>0.79866744262610523</v>
      </c>
    </row>
    <row r="32" spans="1:15" x14ac:dyDescent="0.25">
      <c r="I32" s="3" t="s">
        <v>170</v>
      </c>
      <c r="J32" s="3" t="s">
        <v>272</v>
      </c>
      <c r="K32" s="3">
        <v>25.688999176025391</v>
      </c>
      <c r="L32" s="3">
        <v>4.8949991861979179</v>
      </c>
      <c r="O32" s="3">
        <v>0.99390848986394242</v>
      </c>
    </row>
    <row r="33" spans="9:15" x14ac:dyDescent="0.25">
      <c r="K33" s="3">
        <v>25.756999969482422</v>
      </c>
      <c r="L33" s="3">
        <v>4.9629999796549491</v>
      </c>
      <c r="O33" s="3">
        <v>1.0077157579274381</v>
      </c>
    </row>
    <row r="34" spans="9:15" x14ac:dyDescent="0.25">
      <c r="K34" s="3">
        <v>25.711000442504883</v>
      </c>
      <c r="L34" s="3">
        <v>4.91700045267741</v>
      </c>
      <c r="M34" s="3">
        <v>4.9249998728434257</v>
      </c>
      <c r="O34" s="3">
        <v>0.9983757522086194</v>
      </c>
    </row>
    <row r="35" spans="9:15" x14ac:dyDescent="0.25">
      <c r="I35" s="3" t="s">
        <v>171</v>
      </c>
      <c r="K35" s="3">
        <v>27.66200065612793</v>
      </c>
      <c r="L35" s="3">
        <v>4.340667724609375</v>
      </c>
      <c r="N35" s="3">
        <v>-0.58433214823405066</v>
      </c>
      <c r="O35" s="3">
        <v>1.4993447525842898</v>
      </c>
    </row>
    <row r="36" spans="9:15" x14ac:dyDescent="0.25">
      <c r="K36" s="3">
        <v>27.354000091552734</v>
      </c>
      <c r="L36" s="3">
        <v>4.0326671600341797</v>
      </c>
      <c r="N36" s="3">
        <v>-0.89233271280924598</v>
      </c>
      <c r="O36" s="3">
        <v>1.8561749727011096</v>
      </c>
    </row>
    <row r="37" spans="9:15" x14ac:dyDescent="0.25">
      <c r="K37" s="3">
        <v>27.552999496459961</v>
      </c>
      <c r="L37" s="3">
        <v>4.2316665649414063</v>
      </c>
      <c r="N37" s="3">
        <v>-0.69333330790201941</v>
      </c>
      <c r="O37" s="3">
        <v>1.6170152758155552</v>
      </c>
    </row>
  </sheetData>
  <mergeCells count="6">
    <mergeCell ref="U9:W9"/>
    <mergeCell ref="B1:C1"/>
    <mergeCell ref="D1:E1"/>
    <mergeCell ref="J1:L1"/>
    <mergeCell ref="M1:O1"/>
    <mergeCell ref="R9:T9"/>
  </mergeCells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79980-5AEF-42C3-8864-10D347857C43}">
  <dimension ref="A1:B4"/>
  <sheetViews>
    <sheetView workbookViewId="0">
      <selection activeCell="D29" sqref="D29"/>
    </sheetView>
  </sheetViews>
  <sheetFormatPr defaultRowHeight="13.8" x14ac:dyDescent="0.25"/>
  <cols>
    <col min="1" max="1" width="13.44140625" customWidth="1"/>
    <col min="2" max="2" width="14.88671875" customWidth="1"/>
  </cols>
  <sheetData>
    <row r="1" spans="1:2" ht="15.6" x14ac:dyDescent="0.25">
      <c r="A1" s="4" t="s">
        <v>42</v>
      </c>
      <c r="B1" s="4" t="s">
        <v>43</v>
      </c>
    </row>
    <row r="2" spans="1:2" x14ac:dyDescent="0.25">
      <c r="A2" s="2">
        <v>1.7585109999999999</v>
      </c>
      <c r="B2" s="2">
        <v>1.046683</v>
      </c>
    </row>
    <row r="3" spans="1:2" x14ac:dyDescent="0.25">
      <c r="A3" s="2">
        <v>1.884871</v>
      </c>
      <c r="B3" s="2">
        <v>0.94664800000000004</v>
      </c>
    </row>
    <row r="4" spans="1:2" x14ac:dyDescent="0.25">
      <c r="A4" s="2">
        <v>1.916461</v>
      </c>
      <c r="B4" s="2">
        <v>1.006669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D3BC5-6991-4780-8987-BE0C3D4D34E0}">
  <dimension ref="A1:O73"/>
  <sheetViews>
    <sheetView topLeftCell="A3" zoomScale="115" zoomScaleNormal="115" workbookViewId="0">
      <selection activeCell="O11" sqref="O11"/>
    </sheetView>
  </sheetViews>
  <sheetFormatPr defaultRowHeight="13.8" x14ac:dyDescent="0.25"/>
  <cols>
    <col min="1" max="1" width="8.88671875" style="3"/>
    <col min="2" max="2" width="16" style="3" customWidth="1"/>
    <col min="3" max="3" width="15.33203125" style="3" customWidth="1"/>
    <col min="4" max="4" width="14.33203125" style="3" customWidth="1"/>
    <col min="5" max="5" width="15.44140625" style="3" customWidth="1"/>
    <col min="6" max="9" width="8.88671875" style="3"/>
    <col min="10" max="10" width="8.88671875" style="3" customWidth="1"/>
    <col min="11" max="16384" width="8.88671875" style="3"/>
  </cols>
  <sheetData>
    <row r="1" spans="1:15" x14ac:dyDescent="0.25">
      <c r="B1" s="31" t="s">
        <v>44</v>
      </c>
      <c r="C1" s="31"/>
      <c r="D1" s="31" t="s">
        <v>45</v>
      </c>
      <c r="E1" s="31"/>
      <c r="J1" s="31" t="s">
        <v>44</v>
      </c>
      <c r="K1" s="31"/>
      <c r="L1" s="31"/>
      <c r="M1" s="31" t="s">
        <v>277</v>
      </c>
      <c r="N1" s="31"/>
      <c r="O1" s="31"/>
    </row>
    <row r="2" spans="1:15" x14ac:dyDescent="0.25">
      <c r="A2" s="1" t="s">
        <v>46</v>
      </c>
      <c r="B2" s="2">
        <v>1.0241278</v>
      </c>
      <c r="C2" s="2">
        <v>0.97587219999999997</v>
      </c>
      <c r="D2" s="2">
        <v>2.3450273049999999</v>
      </c>
      <c r="E2" s="2">
        <v>2.1932466800000001</v>
      </c>
      <c r="I2" s="1" t="s">
        <v>278</v>
      </c>
      <c r="J2" s="2">
        <v>0.98096970299999997</v>
      </c>
      <c r="K2" s="2">
        <v>1.0240643890000001</v>
      </c>
      <c r="L2" s="2">
        <v>0.99496590799999995</v>
      </c>
      <c r="M2" s="2">
        <v>1.1615780280000001</v>
      </c>
      <c r="N2" s="2">
        <v>1.244703618</v>
      </c>
      <c r="O2" s="2">
        <v>1.2066746850000001</v>
      </c>
    </row>
    <row r="3" spans="1:15" x14ac:dyDescent="0.25">
      <c r="A3" s="1" t="s">
        <v>47</v>
      </c>
      <c r="B3" s="2">
        <v>1.0318670809999999</v>
      </c>
      <c r="C3" s="2">
        <v>0.96813291899999998</v>
      </c>
      <c r="D3" s="2">
        <v>6.7079082720000001</v>
      </c>
      <c r="E3" s="2">
        <v>6.5038498230000004</v>
      </c>
      <c r="I3" s="1" t="s">
        <v>279</v>
      </c>
      <c r="J3" s="2">
        <v>1.051073516</v>
      </c>
      <c r="K3" s="2">
        <v>0.987541852</v>
      </c>
      <c r="L3" s="2">
        <v>0.96138463200000002</v>
      </c>
      <c r="M3" s="2">
        <v>1.1353701279999999</v>
      </c>
      <c r="N3" s="2">
        <v>1.2380840719999999</v>
      </c>
      <c r="O3" s="2">
        <v>1.2933227140000001</v>
      </c>
    </row>
    <row r="4" spans="1:15" x14ac:dyDescent="0.25">
      <c r="A4" s="1" t="s">
        <v>48</v>
      </c>
      <c r="B4" s="2">
        <v>1.031650199</v>
      </c>
      <c r="C4" s="2">
        <v>0.96834980100000001</v>
      </c>
      <c r="D4" s="2">
        <v>2.1124099570000001</v>
      </c>
      <c r="E4" s="2">
        <v>2.7008767580000002</v>
      </c>
      <c r="I4" s="1" t="s">
        <v>280</v>
      </c>
      <c r="J4" s="2">
        <v>1.001174295</v>
      </c>
      <c r="K4" s="2">
        <v>1.0121757570000001</v>
      </c>
      <c r="L4" s="2">
        <v>0.98664994800000005</v>
      </c>
      <c r="M4" s="2">
        <v>1.1509650170000001</v>
      </c>
      <c r="N4" s="2">
        <v>1.323114264</v>
      </c>
      <c r="O4" s="2">
        <v>1.323623395</v>
      </c>
    </row>
    <row r="5" spans="1:15" x14ac:dyDescent="0.25">
      <c r="A5" s="1" t="s">
        <v>49</v>
      </c>
      <c r="B5" s="2">
        <v>1.0016802440000001</v>
      </c>
      <c r="C5" s="2">
        <v>0.998319756</v>
      </c>
      <c r="D5" s="2">
        <v>2.7587541880000002</v>
      </c>
      <c r="E5" s="2">
        <v>2.9620265809999999</v>
      </c>
      <c r="I5" s="1" t="s">
        <v>281</v>
      </c>
      <c r="J5" s="2">
        <v>0.96988986899999996</v>
      </c>
      <c r="K5" s="2">
        <v>1.0368880119999999</v>
      </c>
      <c r="L5" s="2">
        <v>0.99322211900000001</v>
      </c>
      <c r="M5" s="2">
        <v>1.2147965119999999</v>
      </c>
      <c r="N5" s="2">
        <v>1.3836086359999999</v>
      </c>
      <c r="O5" s="2">
        <v>1.313277638</v>
      </c>
    </row>
    <row r="6" spans="1:15" x14ac:dyDescent="0.25">
      <c r="A6" s="1" t="s">
        <v>50</v>
      </c>
      <c r="B6" s="2">
        <v>1.0006401869999999</v>
      </c>
      <c r="C6" s="2">
        <v>0.99935981299999999</v>
      </c>
      <c r="D6" s="2">
        <v>17.15419614</v>
      </c>
      <c r="E6" s="2">
        <v>17.436282479999999</v>
      </c>
    </row>
    <row r="8" spans="1:15" x14ac:dyDescent="0.25">
      <c r="A8" s="3" t="s">
        <v>103</v>
      </c>
      <c r="B8" s="3" t="s">
        <v>104</v>
      </c>
      <c r="C8" s="3" t="s">
        <v>102</v>
      </c>
      <c r="I8" s="3" t="s">
        <v>103</v>
      </c>
      <c r="J8" s="3" t="s">
        <v>104</v>
      </c>
      <c r="K8" s="3" t="s">
        <v>102</v>
      </c>
    </row>
    <row r="9" spans="1:15" x14ac:dyDescent="0.25">
      <c r="A9" s="3" t="s">
        <v>240</v>
      </c>
      <c r="B9" s="30" t="s">
        <v>106</v>
      </c>
      <c r="C9" s="3">
        <v>18.495532989501953</v>
      </c>
      <c r="I9" s="3" t="s">
        <v>170</v>
      </c>
      <c r="K9" s="3">
        <v>19.973388671875</v>
      </c>
    </row>
    <row r="10" spans="1:15" x14ac:dyDescent="0.25">
      <c r="A10" s="3" t="s">
        <v>240</v>
      </c>
      <c r="B10" s="30"/>
      <c r="C10" s="3">
        <v>18.593402862548828</v>
      </c>
      <c r="D10" s="3">
        <v>18.544467926025391</v>
      </c>
      <c r="K10" s="3">
        <v>19.865207672119141</v>
      </c>
    </row>
    <row r="11" spans="1:15" x14ac:dyDescent="0.25">
      <c r="A11" s="3" t="s">
        <v>241</v>
      </c>
      <c r="B11" s="30"/>
      <c r="C11" s="3">
        <v>18.999521255493164</v>
      </c>
      <c r="K11" s="3">
        <v>19.974164962768555</v>
      </c>
      <c r="L11" s="3">
        <v>19.937587102254231</v>
      </c>
    </row>
    <row r="12" spans="1:15" x14ac:dyDescent="0.25">
      <c r="A12" s="3" t="s">
        <v>241</v>
      </c>
      <c r="B12" s="30"/>
      <c r="C12" s="3">
        <v>19.793142318725586</v>
      </c>
      <c r="D12" s="3">
        <v>19.396331787109375</v>
      </c>
      <c r="I12" s="3" t="s">
        <v>171</v>
      </c>
      <c r="K12" s="3">
        <v>20.513542175292969</v>
      </c>
    </row>
    <row r="13" spans="1:15" x14ac:dyDescent="0.25">
      <c r="A13" s="3" t="s">
        <v>99</v>
      </c>
      <c r="B13" s="30"/>
      <c r="C13" s="3">
        <v>19.876882553100586</v>
      </c>
      <c r="K13" s="3">
        <v>20.281702041625977</v>
      </c>
    </row>
    <row r="14" spans="1:15" x14ac:dyDescent="0.25">
      <c r="A14" s="3" t="s">
        <v>99</v>
      </c>
      <c r="B14" s="30"/>
      <c r="C14" s="3">
        <v>19.759849548339844</v>
      </c>
      <c r="D14" s="3">
        <v>19.818366050720215</v>
      </c>
      <c r="K14" s="3">
        <v>20.146217346191406</v>
      </c>
      <c r="L14" s="3">
        <v>20.313820521036785</v>
      </c>
    </row>
    <row r="15" spans="1:15" x14ac:dyDescent="0.25">
      <c r="A15" s="3" t="s">
        <v>100</v>
      </c>
      <c r="B15" s="30"/>
      <c r="C15" s="3">
        <v>19.240987777709961</v>
      </c>
      <c r="I15" s="3" t="s">
        <v>170</v>
      </c>
      <c r="J15" s="3" t="s">
        <v>46</v>
      </c>
      <c r="K15" s="3">
        <v>22.777811050415039</v>
      </c>
      <c r="L15" s="3">
        <v>2.8402239481608085</v>
      </c>
      <c r="O15" s="3">
        <v>0.98096970343760981</v>
      </c>
    </row>
    <row r="16" spans="1:15" x14ac:dyDescent="0.25">
      <c r="A16" s="3" t="s">
        <v>100</v>
      </c>
      <c r="B16" s="30"/>
      <c r="C16" s="3">
        <v>19.149381637573242</v>
      </c>
      <c r="D16" s="3">
        <v>19.195184707641602</v>
      </c>
      <c r="K16" s="3">
        <v>22.902584075927734</v>
      </c>
      <c r="L16" s="3">
        <v>2.9649969736735038</v>
      </c>
      <c r="O16" s="3">
        <v>1.0240643889512158</v>
      </c>
    </row>
    <row r="17" spans="1:15" x14ac:dyDescent="0.25">
      <c r="A17" s="3" t="s">
        <v>242</v>
      </c>
      <c r="B17" s="30"/>
      <c r="C17" s="3">
        <v>19.208164215087891</v>
      </c>
      <c r="K17" s="3">
        <v>22.818334579467773</v>
      </c>
      <c r="L17" s="3">
        <v>2.8807474772135429</v>
      </c>
      <c r="M17" s="3">
        <v>2.8953227996826185</v>
      </c>
      <c r="O17" s="3">
        <v>0.99496590761117432</v>
      </c>
    </row>
    <row r="18" spans="1:15" x14ac:dyDescent="0.25">
      <c r="A18" s="3" t="s">
        <v>242</v>
      </c>
      <c r="B18" s="30"/>
      <c r="C18" s="3">
        <v>18.781953811645508</v>
      </c>
      <c r="D18" s="3">
        <v>18.995059013366699</v>
      </c>
      <c r="I18" s="3" t="s">
        <v>171</v>
      </c>
      <c r="K18" s="3">
        <v>22.993057250976563</v>
      </c>
      <c r="L18" s="3">
        <v>2.6792367299397775</v>
      </c>
      <c r="N18" s="3">
        <v>-0.21608606974284106</v>
      </c>
      <c r="O18" s="3">
        <v>1.1615780284417341</v>
      </c>
    </row>
    <row r="19" spans="1:15" x14ac:dyDescent="0.25">
      <c r="K19" s="3">
        <v>22.893341064453125</v>
      </c>
      <c r="L19" s="3">
        <v>2.57952054341634</v>
      </c>
      <c r="N19" s="3">
        <v>-0.31580225626627856</v>
      </c>
      <c r="O19" s="3">
        <v>1.244703617751505</v>
      </c>
    </row>
    <row r="20" spans="1:15" x14ac:dyDescent="0.25">
      <c r="A20" s="3" t="s">
        <v>240</v>
      </c>
      <c r="B20" s="30" t="s">
        <v>46</v>
      </c>
      <c r="C20" s="3">
        <v>21.622053146362305</v>
      </c>
      <c r="D20" s="3">
        <v>3.0775852203369141</v>
      </c>
      <c r="G20" s="3">
        <v>1.0241277997774714</v>
      </c>
      <c r="K20" s="3">
        <v>22.938106536865234</v>
      </c>
      <c r="L20" s="3">
        <v>2.6242860158284493</v>
      </c>
      <c r="N20" s="3">
        <v>-0.27103678385416918</v>
      </c>
      <c r="O20" s="3">
        <v>1.2066746854602697</v>
      </c>
    </row>
    <row r="21" spans="1:15" x14ac:dyDescent="0.25">
      <c r="A21" s="3" t="s">
        <v>240</v>
      </c>
      <c r="B21" s="30"/>
      <c r="C21" s="3">
        <v>21.477041244506836</v>
      </c>
      <c r="D21" s="3">
        <v>2.9325733184814453</v>
      </c>
      <c r="E21" s="3">
        <v>3.0050792694091797</v>
      </c>
      <c r="G21" s="3">
        <v>0.97587220022252874</v>
      </c>
      <c r="I21" s="3" t="s">
        <v>170</v>
      </c>
      <c r="J21" s="3" t="s">
        <v>47</v>
      </c>
      <c r="K21" s="3">
        <v>21.741069793701172</v>
      </c>
      <c r="L21" s="3">
        <v>1.8034826914469413</v>
      </c>
      <c r="O21" s="3">
        <v>1.0510735157455398</v>
      </c>
    </row>
    <row r="22" spans="1:15" x14ac:dyDescent="0.25">
      <c r="A22" s="3" t="s">
        <v>241</v>
      </c>
      <c r="B22" s="30"/>
      <c r="C22" s="3">
        <v>21.171806335449219</v>
      </c>
      <c r="D22" s="3">
        <v>1.7754745483398438</v>
      </c>
      <c r="F22" s="3">
        <v>-1.2296047210693359</v>
      </c>
      <c r="G22" s="3">
        <v>2.3450273046686818</v>
      </c>
      <c r="K22" s="3">
        <v>21.632059097290039</v>
      </c>
      <c r="L22" s="3">
        <v>1.6944719950358085</v>
      </c>
      <c r="O22" s="3">
        <v>0.98754185199622346</v>
      </c>
    </row>
    <row r="23" spans="1:15" x14ac:dyDescent="0.25">
      <c r="A23" s="3" t="s">
        <v>241</v>
      </c>
      <c r="B23" s="30"/>
      <c r="C23" s="3">
        <v>21.268342971801758</v>
      </c>
      <c r="D23" s="3">
        <v>1.8720111846923828</v>
      </c>
      <c r="F23" s="3">
        <v>-1.1330680847167969</v>
      </c>
      <c r="G23" s="3">
        <v>2.1932466800307466</v>
      </c>
      <c r="K23" s="3">
        <v>21.587177276611328</v>
      </c>
      <c r="L23" s="3">
        <v>1.6495901743570975</v>
      </c>
      <c r="M23" s="3">
        <v>1.7158482869466158</v>
      </c>
      <c r="O23" s="3">
        <v>0.96138463225823667</v>
      </c>
    </row>
    <row r="24" spans="1:15" x14ac:dyDescent="0.25">
      <c r="A24" s="3" t="s">
        <v>99</v>
      </c>
      <c r="B24" s="30"/>
      <c r="C24" s="3">
        <v>26.705821990966797</v>
      </c>
      <c r="D24" s="3">
        <v>6.887455940246582</v>
      </c>
      <c r="F24" s="3">
        <v>3.8823766708374023</v>
      </c>
      <c r="G24" s="3">
        <v>6.7809129258989992E-2</v>
      </c>
      <c r="I24" s="3" t="s">
        <v>171</v>
      </c>
      <c r="K24" s="3">
        <v>21.846506118774414</v>
      </c>
      <c r="L24" s="3">
        <v>1.532685597737629</v>
      </c>
      <c r="N24" s="3">
        <v>-0.18316268920898682</v>
      </c>
      <c r="O24" s="3">
        <v>1.1353701278537689</v>
      </c>
    </row>
    <row r="25" spans="1:15" x14ac:dyDescent="0.25">
      <c r="A25" s="3" t="s">
        <v>99</v>
      </c>
      <c r="B25" s="30"/>
      <c r="C25" s="3">
        <v>26.771293640136719</v>
      </c>
      <c r="D25" s="3">
        <v>6.9529275894165039</v>
      </c>
      <c r="F25" s="3">
        <v>3.9478483200073242</v>
      </c>
      <c r="G25" s="3">
        <v>6.4800631371022779E-2</v>
      </c>
      <c r="K25" s="3">
        <v>21.721559524536133</v>
      </c>
      <c r="L25" s="3">
        <v>1.4077390034993478</v>
      </c>
      <c r="N25" s="3">
        <v>-0.30810928344726807</v>
      </c>
      <c r="O25" s="3">
        <v>1.2380840715513926</v>
      </c>
    </row>
    <row r="26" spans="1:15" x14ac:dyDescent="0.25">
      <c r="A26" s="3" t="s">
        <v>100</v>
      </c>
      <c r="B26" s="30"/>
      <c r="C26" s="3">
        <v>27.718523025512695</v>
      </c>
      <c r="D26" s="3">
        <v>8.5233383178710938</v>
      </c>
      <c r="F26" s="3">
        <v>5.5182590484619141</v>
      </c>
      <c r="G26" s="3">
        <v>2.1819183893507198E-2</v>
      </c>
      <c r="K26" s="3">
        <v>21.658586502075195</v>
      </c>
      <c r="L26" s="3">
        <v>1.3447659810384103</v>
      </c>
      <c r="N26" s="3">
        <v>-0.37108230590820557</v>
      </c>
      <c r="O26" s="3">
        <v>1.2933227139836196</v>
      </c>
    </row>
    <row r="27" spans="1:15" x14ac:dyDescent="0.25">
      <c r="A27" s="3" t="s">
        <v>100</v>
      </c>
      <c r="B27" s="30"/>
      <c r="C27" s="3">
        <v>27.57514762878418</v>
      </c>
      <c r="D27" s="3">
        <v>8.3799629211425781</v>
      </c>
      <c r="F27" s="3">
        <v>5.3748836517333984</v>
      </c>
      <c r="G27" s="3">
        <v>2.4098987566982179E-2</v>
      </c>
      <c r="I27" s="3" t="s">
        <v>170</v>
      </c>
      <c r="J27" s="3" t="s">
        <v>48</v>
      </c>
      <c r="K27" s="3">
        <v>31.153192520141602</v>
      </c>
      <c r="L27" s="3">
        <v>11.215605417887371</v>
      </c>
      <c r="O27" s="3">
        <v>1.0011742951774329</v>
      </c>
    </row>
    <row r="28" spans="1:15" x14ac:dyDescent="0.25">
      <c r="A28" s="3" t="s">
        <v>242</v>
      </c>
      <c r="B28" s="30"/>
      <c r="C28" s="3">
        <v>20.841960906982422</v>
      </c>
      <c r="D28" s="3">
        <v>1.8469018936157227</v>
      </c>
      <c r="F28" s="3">
        <v>-1.158177375793457</v>
      </c>
      <c r="G28" s="3">
        <v>2.2317530163063801</v>
      </c>
      <c r="K28" s="3">
        <v>31.276435852050781</v>
      </c>
      <c r="L28" s="3">
        <v>11.338848749796551</v>
      </c>
      <c r="O28" s="3">
        <v>1.0121757571014327</v>
      </c>
    </row>
    <row r="29" spans="1:15" x14ac:dyDescent="0.25">
      <c r="A29" s="3" t="s">
        <v>242</v>
      </c>
      <c r="B29" s="30"/>
      <c r="C29" s="3">
        <v>21.03314208984375</v>
      </c>
      <c r="D29" s="3">
        <v>2.0380830764770508</v>
      </c>
      <c r="F29" s="3">
        <v>-0.96699619293212891</v>
      </c>
      <c r="G29" s="3">
        <v>1.9547663744632133</v>
      </c>
      <c r="K29" s="3">
        <v>30.990484237670898</v>
      </c>
      <c r="L29" s="3">
        <v>11.052897135416668</v>
      </c>
      <c r="M29" s="3">
        <v>11.202450434366861</v>
      </c>
      <c r="O29" s="3">
        <v>0.98664994772113479</v>
      </c>
    </row>
    <row r="30" spans="1:15" x14ac:dyDescent="0.25">
      <c r="I30" s="3" t="s">
        <v>171</v>
      </c>
      <c r="K30" s="3">
        <v>31.313426971435547</v>
      </c>
      <c r="L30" s="3">
        <v>10.999606450398762</v>
      </c>
      <c r="N30" s="3">
        <v>-0.20284398396809955</v>
      </c>
      <c r="O30" s="3">
        <v>1.1509650168549683</v>
      </c>
    </row>
    <row r="31" spans="1:15" x14ac:dyDescent="0.25">
      <c r="A31" s="3" t="s">
        <v>240</v>
      </c>
      <c r="B31" s="30" t="s">
        <v>47</v>
      </c>
      <c r="C31" s="3">
        <v>22.969985961914063</v>
      </c>
      <c r="D31" s="3">
        <v>4.4255180358886719</v>
      </c>
      <c r="G31" s="3">
        <v>1.031867081148631</v>
      </c>
      <c r="K31" s="3">
        <v>31.112333297729492</v>
      </c>
      <c r="L31" s="3">
        <v>10.798512776692707</v>
      </c>
      <c r="N31" s="3">
        <v>-0.40393765767415424</v>
      </c>
      <c r="O31" s="3">
        <v>1.3231142637201818</v>
      </c>
    </row>
    <row r="32" spans="1:15" x14ac:dyDescent="0.25">
      <c r="A32" s="3" t="s">
        <v>240</v>
      </c>
      <c r="B32" s="30"/>
      <c r="C32" s="3">
        <v>22.696640014648438</v>
      </c>
      <c r="D32" s="3">
        <v>4.1521720886230469</v>
      </c>
      <c r="E32" s="3">
        <v>4.2888450622558594</v>
      </c>
      <c r="G32" s="3">
        <v>0.9681329188513691</v>
      </c>
      <c r="K32" s="3">
        <v>31.111778259277344</v>
      </c>
      <c r="L32" s="3">
        <v>10.797957738240559</v>
      </c>
      <c r="N32" s="3">
        <v>-0.40449269612630268</v>
      </c>
      <c r="O32" s="3">
        <v>1.323623394587536</v>
      </c>
    </row>
    <row r="33" spans="1:15" x14ac:dyDescent="0.25">
      <c r="A33" s="3" t="s">
        <v>241</v>
      </c>
      <c r="B33" s="30"/>
      <c r="C33" s="3">
        <v>20.939313888549805</v>
      </c>
      <c r="D33" s="3">
        <v>1.5429821014404297</v>
      </c>
      <c r="F33" s="3">
        <v>-2.7458629608154297</v>
      </c>
      <c r="G33" s="3">
        <v>6.7079082722974048</v>
      </c>
      <c r="I33" s="3" t="s">
        <v>170</v>
      </c>
      <c r="J33" s="3" t="s">
        <v>282</v>
      </c>
      <c r="K33" s="3">
        <v>28.341970443725586</v>
      </c>
      <c r="L33" s="3">
        <v>8.4043833414713554</v>
      </c>
      <c r="O33" s="3">
        <v>0.96988986915207065</v>
      </c>
    </row>
    <row r="34" spans="1:15" x14ac:dyDescent="0.25">
      <c r="A34" s="3" t="s">
        <v>241</v>
      </c>
      <c r="B34" s="30"/>
      <c r="C34" s="3">
        <v>20.983882904052734</v>
      </c>
      <c r="D34" s="3">
        <v>1.5875511169433594</v>
      </c>
      <c r="F34" s="3">
        <v>-2.7012939453125</v>
      </c>
      <c r="G34" s="3">
        <v>6.5038498231478137</v>
      </c>
      <c r="K34" s="3">
        <v>28.922529220581055</v>
      </c>
      <c r="L34" s="3">
        <v>8.9849421183268241</v>
      </c>
      <c r="O34" s="3">
        <v>1.0368880120545885</v>
      </c>
    </row>
    <row r="35" spans="1:15" x14ac:dyDescent="0.25">
      <c r="A35" s="3" t="s">
        <v>99</v>
      </c>
      <c r="B35" s="30"/>
      <c r="C35" s="3">
        <v>27.070369720458984</v>
      </c>
      <c r="D35" s="3">
        <v>7.2520036697387695</v>
      </c>
      <c r="F35" s="3">
        <v>2.9631586074829102</v>
      </c>
      <c r="G35" s="3">
        <v>0.12823316965170301</v>
      </c>
      <c r="K35" s="3">
        <v>28.544151306152344</v>
      </c>
      <c r="L35" s="3">
        <v>8.6065642038981132</v>
      </c>
      <c r="M35" s="3">
        <v>8.6652965545654315</v>
      </c>
      <c r="O35" s="3">
        <v>0.99322211879334077</v>
      </c>
    </row>
    <row r="36" spans="1:15" x14ac:dyDescent="0.25">
      <c r="A36" s="3" t="s">
        <v>99</v>
      </c>
      <c r="B36" s="30"/>
      <c r="C36" s="3">
        <v>26.939023971557617</v>
      </c>
      <c r="D36" s="3">
        <v>7.1206579208374023</v>
      </c>
      <c r="F36" s="3">
        <v>2.831812858581543</v>
      </c>
      <c r="G36" s="3">
        <v>0.14045570612647071</v>
      </c>
      <c r="I36" s="3" t="s">
        <v>171</v>
      </c>
      <c r="K36" s="3">
        <v>28.698402404785156</v>
      </c>
      <c r="L36" s="3">
        <v>8.3845818837483712</v>
      </c>
      <c r="N36" s="3">
        <v>-0.28071467081706025</v>
      </c>
      <c r="O36" s="3">
        <v>1.2147965116208028</v>
      </c>
    </row>
    <row r="37" spans="1:15" x14ac:dyDescent="0.25">
      <c r="A37" s="3" t="s">
        <v>100</v>
      </c>
      <c r="B37" s="30"/>
      <c r="C37" s="3">
        <v>28.590343475341797</v>
      </c>
      <c r="D37" s="3">
        <v>9.3951587677001953</v>
      </c>
      <c r="F37" s="3">
        <v>5.1063137054443359</v>
      </c>
      <c r="G37" s="3">
        <v>2.9029957992524513E-2</v>
      </c>
      <c r="K37" s="3">
        <v>28.51068115234375</v>
      </c>
      <c r="L37" s="3">
        <v>8.196860631306965</v>
      </c>
      <c r="N37" s="3">
        <v>-0.4684359232584665</v>
      </c>
      <c r="O37" s="3">
        <v>1.383608635626224</v>
      </c>
    </row>
    <row r="38" spans="1:15" x14ac:dyDescent="0.25">
      <c r="A38" s="3" t="s">
        <v>100</v>
      </c>
      <c r="B38" s="30"/>
      <c r="C38" s="3">
        <v>28.532543182373047</v>
      </c>
      <c r="D38" s="3">
        <v>9.3373584747314453</v>
      </c>
      <c r="F38" s="3">
        <v>5.0485134124755859</v>
      </c>
      <c r="G38" s="3">
        <v>3.0216630182265464E-2</v>
      </c>
      <c r="K38" s="3">
        <v>28.585945129394531</v>
      </c>
      <c r="L38" s="3">
        <v>8.2721246083577462</v>
      </c>
      <c r="N38" s="3">
        <v>-0.39317194620768525</v>
      </c>
      <c r="O38" s="3">
        <v>1.3132776378172342</v>
      </c>
    </row>
    <row r="39" spans="1:15" x14ac:dyDescent="0.25">
      <c r="A39" s="3" t="s">
        <v>242</v>
      </c>
      <c r="B39" s="30"/>
      <c r="C39" s="3">
        <v>21.390634536743164</v>
      </c>
      <c r="D39" s="3">
        <v>2.3955755233764648</v>
      </c>
      <c r="F39" s="3">
        <v>-1.8932695388793945</v>
      </c>
      <c r="G39" s="3">
        <v>3.7147613736902247</v>
      </c>
    </row>
    <row r="40" spans="1:15" x14ac:dyDescent="0.25">
      <c r="A40" s="3" t="s">
        <v>242</v>
      </c>
      <c r="B40" s="30"/>
      <c r="C40" s="3">
        <v>21.423255920410156</v>
      </c>
      <c r="D40" s="3">
        <v>2.428196907043457</v>
      </c>
      <c r="F40" s="3">
        <v>-1.8606481552124023</v>
      </c>
      <c r="G40" s="3">
        <v>3.6317078611533922</v>
      </c>
    </row>
    <row r="42" spans="1:15" x14ac:dyDescent="0.25">
      <c r="A42" s="3" t="s">
        <v>240</v>
      </c>
      <c r="B42" s="30" t="s">
        <v>48</v>
      </c>
      <c r="C42" s="3">
        <v>32.514919281005859</v>
      </c>
      <c r="D42" s="3">
        <v>13.970451354980469</v>
      </c>
      <c r="G42" s="3">
        <v>1.0316501988991567</v>
      </c>
    </row>
    <row r="43" spans="1:15" x14ac:dyDescent="0.25">
      <c r="A43" s="3" t="s">
        <v>240</v>
      </c>
      <c r="B43" s="30"/>
      <c r="C43" s="3">
        <v>31.65771484375</v>
      </c>
      <c r="D43" s="3">
        <v>13.113246917724609</v>
      </c>
      <c r="E43" s="3">
        <v>13.541849136352539</v>
      </c>
      <c r="G43" s="3">
        <v>0.96834980110084345</v>
      </c>
    </row>
    <row r="44" spans="1:15" x14ac:dyDescent="0.25">
      <c r="A44" s="3" t="s">
        <v>241</v>
      </c>
      <c r="B44" s="30"/>
      <c r="C44" s="3">
        <v>31.859291076660156</v>
      </c>
      <c r="D44" s="3">
        <v>12.462959289550781</v>
      </c>
      <c r="F44" s="3">
        <v>-1.0788898468017578</v>
      </c>
      <c r="G44" s="3">
        <v>2.1124099570210135</v>
      </c>
    </row>
    <row r="45" spans="1:15" x14ac:dyDescent="0.25">
      <c r="A45" s="3" t="s">
        <v>241</v>
      </c>
      <c r="B45" s="30"/>
      <c r="C45" s="3">
        <v>31.504753112792969</v>
      </c>
      <c r="D45" s="3">
        <v>12.108421325683594</v>
      </c>
      <c r="F45" s="3">
        <v>-1.4334278106689453</v>
      </c>
      <c r="G45" s="3">
        <v>2.7008767580479081</v>
      </c>
    </row>
    <row r="46" spans="1:15" x14ac:dyDescent="0.25">
      <c r="A46" s="3" t="s">
        <v>99</v>
      </c>
      <c r="B46" s="30"/>
      <c r="C46" s="3">
        <v>33.162994384765625</v>
      </c>
      <c r="D46" s="3">
        <v>13.34462833404541</v>
      </c>
      <c r="F46" s="3">
        <v>-0.19722080230712891</v>
      </c>
      <c r="G46" s="3">
        <v>1.1464876405112951</v>
      </c>
    </row>
    <row r="47" spans="1:15" x14ac:dyDescent="0.25">
      <c r="A47" s="3" t="s">
        <v>99</v>
      </c>
      <c r="B47" s="30"/>
      <c r="C47" s="3">
        <v>33.357498168945313</v>
      </c>
      <c r="D47" s="3">
        <v>13.539132118225098</v>
      </c>
      <c r="F47" s="3">
        <v>-2.7170181274414063E-3</v>
      </c>
      <c r="G47" s="3">
        <v>1.0018850679654843</v>
      </c>
    </row>
    <row r="48" spans="1:15" x14ac:dyDescent="0.25">
      <c r="A48" s="3" t="s">
        <v>100</v>
      </c>
      <c r="B48" s="30"/>
      <c r="C48" s="3">
        <v>35.34979248046875</v>
      </c>
      <c r="D48" s="3">
        <v>16.154607772827148</v>
      </c>
      <c r="F48" s="3">
        <v>2.6127586364746094</v>
      </c>
      <c r="G48" s="3">
        <v>0.16348626760494533</v>
      </c>
    </row>
    <row r="49" spans="1:7" x14ac:dyDescent="0.25">
      <c r="A49" s="3" t="s">
        <v>100</v>
      </c>
      <c r="B49" s="30"/>
      <c r="C49" s="3">
        <v>33.537822723388672</v>
      </c>
      <c r="D49" s="3">
        <v>14.34263801574707</v>
      </c>
      <c r="F49" s="3">
        <v>0.80078887939453125</v>
      </c>
      <c r="G49" s="3">
        <v>0.57403520374553585</v>
      </c>
    </row>
    <row r="50" spans="1:7" x14ac:dyDescent="0.25">
      <c r="A50" s="3" t="s">
        <v>242</v>
      </c>
      <c r="B50" s="30"/>
      <c r="C50" s="3">
        <v>30.219846725463867</v>
      </c>
      <c r="D50" s="3">
        <v>11.224787712097168</v>
      </c>
      <c r="F50" s="3">
        <v>-2.3170614242553711</v>
      </c>
      <c r="G50" s="3">
        <v>4.9831618211054263</v>
      </c>
    </row>
    <row r="51" spans="1:7" x14ac:dyDescent="0.25">
      <c r="A51" s="3" t="s">
        <v>242</v>
      </c>
      <c r="B51" s="30"/>
      <c r="C51" s="3">
        <v>30.325746536254883</v>
      </c>
      <c r="D51" s="3">
        <v>11.330687522888184</v>
      </c>
      <c r="F51" s="3">
        <v>-2.2111616134643555</v>
      </c>
      <c r="G51" s="3">
        <v>4.6304795541048538</v>
      </c>
    </row>
    <row r="53" spans="1:7" x14ac:dyDescent="0.25">
      <c r="A53" s="3" t="s">
        <v>240</v>
      </c>
      <c r="B53" s="30" t="s">
        <v>244</v>
      </c>
      <c r="C53" s="3">
        <v>27.490360260009766</v>
      </c>
      <c r="D53" s="3">
        <v>8.945892333984375</v>
      </c>
      <c r="G53" s="3">
        <v>1.0016802436978047</v>
      </c>
    </row>
    <row r="54" spans="1:7" x14ac:dyDescent="0.25">
      <c r="A54" s="3" t="s">
        <v>240</v>
      </c>
      <c r="B54" s="30"/>
      <c r="C54" s="3">
        <v>27.460348129272461</v>
      </c>
      <c r="D54" s="3">
        <v>8.9158802032470703</v>
      </c>
      <c r="E54" s="3">
        <v>8.9308862686157227</v>
      </c>
      <c r="G54" s="3">
        <v>0.99831975630219527</v>
      </c>
    </row>
    <row r="55" spans="1:7" x14ac:dyDescent="0.25">
      <c r="A55" s="3" t="s">
        <v>241</v>
      </c>
      <c r="B55" s="30"/>
      <c r="C55" s="3">
        <v>26.863201141357422</v>
      </c>
      <c r="D55" s="3">
        <v>7.4668693542480469</v>
      </c>
      <c r="F55" s="3">
        <v>-1.4640169143676758</v>
      </c>
      <c r="G55" s="3">
        <v>2.7587541875021233</v>
      </c>
    </row>
    <row r="56" spans="1:7" x14ac:dyDescent="0.25">
      <c r="A56" s="3" t="s">
        <v>241</v>
      </c>
      <c r="B56" s="30"/>
      <c r="C56" s="3">
        <v>26.76063346862793</v>
      </c>
      <c r="D56" s="3">
        <v>7.3643016815185547</v>
      </c>
      <c r="F56" s="3">
        <v>-1.566584587097168</v>
      </c>
      <c r="G56" s="3">
        <v>2.9620265805428878</v>
      </c>
    </row>
    <row r="57" spans="1:7" x14ac:dyDescent="0.25">
      <c r="A57" s="3" t="s">
        <v>99</v>
      </c>
      <c r="B57" s="30"/>
      <c r="C57" s="3">
        <v>26.763885498046875</v>
      </c>
      <c r="D57" s="3">
        <v>6.9455194473266602</v>
      </c>
      <c r="F57" s="3">
        <v>-1.9853668212890625</v>
      </c>
      <c r="G57" s="3">
        <v>3.9596332785594743</v>
      </c>
    </row>
    <row r="58" spans="1:7" x14ac:dyDescent="0.25">
      <c r="A58" s="3" t="s">
        <v>99</v>
      </c>
      <c r="B58" s="30"/>
      <c r="C58" s="3">
        <v>26.776412963867188</v>
      </c>
      <c r="D58" s="3">
        <v>6.9580469131469727</v>
      </c>
      <c r="F58" s="3">
        <v>-1.97283935546875</v>
      </c>
      <c r="G58" s="3">
        <v>3.9253991366908858</v>
      </c>
    </row>
    <row r="59" spans="1:7" x14ac:dyDescent="0.25">
      <c r="A59" s="3" t="s">
        <v>100</v>
      </c>
      <c r="B59" s="30"/>
      <c r="C59" s="3">
        <v>26.782476425170898</v>
      </c>
      <c r="D59" s="3">
        <v>7.5872917175292969</v>
      </c>
      <c r="F59" s="3">
        <v>-1.3435945510864258</v>
      </c>
      <c r="G59" s="3">
        <v>2.5378284512337408</v>
      </c>
    </row>
    <row r="60" spans="1:7" x14ac:dyDescent="0.25">
      <c r="A60" s="3" t="s">
        <v>100</v>
      </c>
      <c r="B60" s="30"/>
      <c r="C60" s="3">
        <v>26.887779235839844</v>
      </c>
      <c r="D60" s="3">
        <v>7.6925945281982422</v>
      </c>
      <c r="F60" s="3">
        <v>-1.2382917404174805</v>
      </c>
      <c r="G60" s="3">
        <v>2.3591902094868562</v>
      </c>
    </row>
    <row r="61" spans="1:7" x14ac:dyDescent="0.25">
      <c r="A61" s="3" t="s">
        <v>242</v>
      </c>
      <c r="B61" s="30"/>
      <c r="C61" s="3">
        <v>24.918807983398438</v>
      </c>
      <c r="D61" s="3">
        <v>5.9237489700317383</v>
      </c>
      <c r="F61" s="3">
        <v>-3.0071372985839844</v>
      </c>
      <c r="G61" s="3">
        <v>8.0396756478520164</v>
      </c>
    </row>
    <row r="62" spans="1:7" x14ac:dyDescent="0.25">
      <c r="A62" s="3" t="s">
        <v>242</v>
      </c>
      <c r="B62" s="30"/>
      <c r="C62" s="3">
        <v>25.23246955871582</v>
      </c>
      <c r="D62" s="3">
        <v>6.2374105453491211</v>
      </c>
      <c r="F62" s="3">
        <v>-2.6934757232666016</v>
      </c>
      <c r="G62" s="3">
        <v>6.4686996281903477</v>
      </c>
    </row>
    <row r="64" spans="1:7" x14ac:dyDescent="0.25">
      <c r="A64" s="3" t="s">
        <v>240</v>
      </c>
      <c r="B64" s="30" t="s">
        <v>243</v>
      </c>
      <c r="C64" s="3">
        <v>28.238058090209961</v>
      </c>
      <c r="D64" s="3">
        <v>9.6935901641845703</v>
      </c>
      <c r="G64" s="3">
        <v>1.0006401874076525</v>
      </c>
    </row>
    <row r="65" spans="1:7" x14ac:dyDescent="0.25">
      <c r="A65" s="3" t="s">
        <v>240</v>
      </c>
      <c r="B65" s="30"/>
      <c r="C65" s="3">
        <v>28.225654602050781</v>
      </c>
      <c r="D65" s="3">
        <v>9.6811866760253906</v>
      </c>
      <c r="E65" s="3">
        <v>9.6873884201049805</v>
      </c>
      <c r="G65" s="3">
        <v>0.99935981259234752</v>
      </c>
    </row>
    <row r="66" spans="1:7" x14ac:dyDescent="0.25">
      <c r="A66" s="3" t="s">
        <v>241</v>
      </c>
      <c r="B66" s="30"/>
      <c r="C66" s="3">
        <v>24.983230590820313</v>
      </c>
      <c r="D66" s="3">
        <v>5.5868988037109375</v>
      </c>
      <c r="F66" s="3">
        <v>-4.100489616394043</v>
      </c>
      <c r="G66" s="3">
        <v>17.154196139110475</v>
      </c>
    </row>
    <row r="67" spans="1:7" x14ac:dyDescent="0.25">
      <c r="A67" s="3" t="s">
        <v>241</v>
      </c>
      <c r="B67" s="30"/>
      <c r="C67" s="3">
        <v>24.959699630737305</v>
      </c>
      <c r="D67" s="3">
        <v>5.5633678436279297</v>
      </c>
      <c r="F67" s="3">
        <v>-4.1240205764770508</v>
      </c>
      <c r="G67" s="3">
        <v>17.436282479090387</v>
      </c>
    </row>
    <row r="68" spans="1:7" x14ac:dyDescent="0.25">
      <c r="A68" s="3" t="s">
        <v>99</v>
      </c>
      <c r="B68" s="30"/>
      <c r="C68" s="3">
        <v>31.363725662231445</v>
      </c>
      <c r="D68" s="3">
        <v>11.54535961151123</v>
      </c>
      <c r="F68" s="3">
        <v>1.85797119140625</v>
      </c>
      <c r="G68" s="3">
        <v>0.27586394357100202</v>
      </c>
    </row>
    <row r="69" spans="1:7" x14ac:dyDescent="0.25">
      <c r="A69" s="3" t="s">
        <v>99</v>
      </c>
      <c r="B69" s="30"/>
      <c r="C69" s="3">
        <v>31.86572265625</v>
      </c>
      <c r="D69" s="3">
        <v>12.047356605529785</v>
      </c>
      <c r="F69" s="3">
        <v>2.3599681854248047</v>
      </c>
      <c r="G69" s="3">
        <v>0.19479544053248207</v>
      </c>
    </row>
    <row r="70" spans="1:7" x14ac:dyDescent="0.25">
      <c r="A70" s="3" t="s">
        <v>100</v>
      </c>
      <c r="B70" s="30"/>
      <c r="C70" s="3">
        <v>28.099601745605469</v>
      </c>
      <c r="D70" s="3">
        <v>8.9044170379638672</v>
      </c>
      <c r="F70" s="3">
        <v>-0.78297138214111328</v>
      </c>
      <c r="G70" s="3">
        <v>1.7206711289838696</v>
      </c>
    </row>
    <row r="71" spans="1:7" x14ac:dyDescent="0.25">
      <c r="A71" s="3" t="s">
        <v>100</v>
      </c>
      <c r="B71" s="30"/>
      <c r="C71" s="3">
        <v>28.100013732910156</v>
      </c>
      <c r="D71" s="3">
        <v>8.9048290252685547</v>
      </c>
      <c r="F71" s="3">
        <v>-0.78255939483642578</v>
      </c>
      <c r="G71" s="3">
        <v>1.7201798308013214</v>
      </c>
    </row>
    <row r="72" spans="1:7" x14ac:dyDescent="0.25">
      <c r="A72" s="3" t="s">
        <v>242</v>
      </c>
      <c r="B72" s="30"/>
      <c r="C72" s="3">
        <v>26.970346450805664</v>
      </c>
      <c r="D72" s="3">
        <v>7.9752874374389648</v>
      </c>
      <c r="F72" s="3">
        <v>-1.7121009826660156</v>
      </c>
      <c r="G72" s="3">
        <v>3.2763761161452645</v>
      </c>
    </row>
    <row r="73" spans="1:7" x14ac:dyDescent="0.25">
      <c r="A73" s="3" t="s">
        <v>242</v>
      </c>
      <c r="B73" s="30"/>
      <c r="C73" s="3">
        <v>27.076763153076172</v>
      </c>
      <c r="D73" s="3">
        <v>8.0817041397094727</v>
      </c>
      <c r="F73" s="3">
        <v>-1.6056842803955078</v>
      </c>
      <c r="G73" s="3">
        <v>3.043400670527117</v>
      </c>
    </row>
  </sheetData>
  <mergeCells count="10">
    <mergeCell ref="J1:L1"/>
    <mergeCell ref="M1:O1"/>
    <mergeCell ref="B42:B51"/>
    <mergeCell ref="B53:B62"/>
    <mergeCell ref="B64:B73"/>
    <mergeCell ref="B1:C1"/>
    <mergeCell ref="D1:E1"/>
    <mergeCell ref="B9:B18"/>
    <mergeCell ref="B20:B29"/>
    <mergeCell ref="B31:B40"/>
  </mergeCells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AF772-839D-4403-891D-B9F413DF5569}">
  <dimension ref="A1:O37"/>
  <sheetViews>
    <sheetView tabSelected="1" zoomScale="115" zoomScaleNormal="115" workbookViewId="0">
      <selection activeCell="N11" sqref="N11"/>
    </sheetView>
  </sheetViews>
  <sheetFormatPr defaultRowHeight="13.8" x14ac:dyDescent="0.25"/>
  <cols>
    <col min="1" max="1" width="8.88671875" style="3"/>
    <col min="2" max="2" width="13.77734375" style="3" customWidth="1"/>
    <col min="3" max="3" width="14.33203125" style="3" customWidth="1"/>
    <col min="4" max="4" width="15.33203125" style="3" customWidth="1"/>
    <col min="5" max="5" width="17.77734375" style="3" customWidth="1"/>
    <col min="6" max="8" width="8.88671875" style="3"/>
    <col min="9" max="9" width="8.88671875" style="3" customWidth="1"/>
    <col min="10" max="16384" width="8.88671875" style="3"/>
  </cols>
  <sheetData>
    <row r="1" spans="1:15" x14ac:dyDescent="0.25">
      <c r="B1" s="31" t="s">
        <v>51</v>
      </c>
      <c r="C1" s="31"/>
      <c r="D1" s="31" t="s">
        <v>52</v>
      </c>
      <c r="E1" s="31"/>
      <c r="I1" s="4"/>
      <c r="J1" s="31" t="s">
        <v>44</v>
      </c>
      <c r="K1" s="31"/>
      <c r="L1" s="31"/>
      <c r="M1" s="31" t="s">
        <v>277</v>
      </c>
      <c r="N1" s="31"/>
      <c r="O1" s="31"/>
    </row>
    <row r="2" spans="1:15" x14ac:dyDescent="0.25">
      <c r="A2" s="1" t="s">
        <v>38</v>
      </c>
      <c r="B2" s="2">
        <v>1.0029912510000001</v>
      </c>
      <c r="C2" s="2">
        <v>0.99700874900000003</v>
      </c>
      <c r="D2" s="2">
        <v>2.3407976669999999</v>
      </c>
      <c r="E2" s="2">
        <v>2.2767869869999999</v>
      </c>
      <c r="I2" s="1" t="s">
        <v>273</v>
      </c>
      <c r="J2" s="2">
        <v>1.0129740599999999</v>
      </c>
      <c r="K2" s="2">
        <v>0.98675111000000004</v>
      </c>
      <c r="L2" s="2">
        <v>1.0002748299999999</v>
      </c>
      <c r="M2" s="2">
        <v>1.757673735</v>
      </c>
      <c r="N2" s="2">
        <v>1.7370834930000001</v>
      </c>
      <c r="O2" s="2">
        <v>1.8323140090000001</v>
      </c>
    </row>
    <row r="3" spans="1:15" x14ac:dyDescent="0.25">
      <c r="A3" s="1" t="s">
        <v>39</v>
      </c>
      <c r="B3" s="2">
        <v>1.0008260630000001</v>
      </c>
      <c r="C3" s="2">
        <v>0.99917393700000001</v>
      </c>
      <c r="D3" s="2">
        <v>3.3149798279999998</v>
      </c>
      <c r="E3" s="2">
        <v>3.5259225710000002</v>
      </c>
      <c r="I3" s="1" t="s">
        <v>274</v>
      </c>
      <c r="J3" s="2">
        <v>0.99706970800000005</v>
      </c>
      <c r="K3" s="2">
        <v>1.009056943</v>
      </c>
      <c r="L3" s="2">
        <v>0.99387334900000002</v>
      </c>
      <c r="M3" s="2">
        <v>2.1262822680000002</v>
      </c>
      <c r="N3" s="2">
        <v>2.2662925249999999</v>
      </c>
      <c r="O3" s="2">
        <v>2.2058468449999999</v>
      </c>
    </row>
    <row r="4" spans="1:15" x14ac:dyDescent="0.25">
      <c r="A4" s="1" t="s">
        <v>40</v>
      </c>
      <c r="B4" s="2">
        <v>0.990477893</v>
      </c>
      <c r="C4" s="2">
        <v>1.009522107</v>
      </c>
      <c r="D4" s="2">
        <v>3.544299423</v>
      </c>
      <c r="E4" s="2">
        <v>4.0911352169999997</v>
      </c>
      <c r="I4" s="1" t="s">
        <v>275</v>
      </c>
      <c r="J4" s="2">
        <v>0.98536040999999996</v>
      </c>
      <c r="K4" s="2">
        <v>1.017623089</v>
      </c>
      <c r="L4" s="2">
        <v>0.99701650100000005</v>
      </c>
      <c r="M4" s="2">
        <v>2.5556098</v>
      </c>
      <c r="N4" s="2">
        <v>1.9502623210000001</v>
      </c>
      <c r="O4" s="2">
        <v>2.014842636</v>
      </c>
    </row>
    <row r="5" spans="1:15" x14ac:dyDescent="0.25">
      <c r="A5" s="1" t="s">
        <v>41</v>
      </c>
      <c r="B5" s="2">
        <v>0.98186410099999999</v>
      </c>
      <c r="C5" s="2">
        <v>1.018135899</v>
      </c>
      <c r="D5" s="2">
        <v>0.494485856</v>
      </c>
      <c r="E5" s="2">
        <v>0.49551526899999998</v>
      </c>
      <c r="I5" s="1" t="s">
        <v>276</v>
      </c>
      <c r="J5" s="2">
        <v>0.99786067099999998</v>
      </c>
      <c r="K5" s="2">
        <v>1.004036591</v>
      </c>
      <c r="L5" s="2">
        <v>0.99810273800000004</v>
      </c>
      <c r="M5" s="2">
        <v>0.71747535399999995</v>
      </c>
      <c r="N5" s="2">
        <v>0.700278807</v>
      </c>
      <c r="O5" s="2">
        <v>0.72096501000000002</v>
      </c>
    </row>
    <row r="7" spans="1:15" x14ac:dyDescent="0.25">
      <c r="A7" s="3" t="s">
        <v>103</v>
      </c>
      <c r="B7" s="3" t="s">
        <v>245</v>
      </c>
      <c r="C7" s="3" t="s">
        <v>102</v>
      </c>
      <c r="I7" s="3" t="s">
        <v>103</v>
      </c>
      <c r="J7" s="3" t="s">
        <v>245</v>
      </c>
      <c r="K7" s="3" t="s">
        <v>102</v>
      </c>
    </row>
    <row r="8" spans="1:15" x14ac:dyDescent="0.25">
      <c r="A8" s="2" t="s">
        <v>99</v>
      </c>
      <c r="B8" s="34" t="s">
        <v>106</v>
      </c>
      <c r="C8" s="5">
        <v>20.207000732421875</v>
      </c>
      <c r="I8" s="3" t="s">
        <v>170</v>
      </c>
      <c r="K8" s="3">
        <v>20.048999786376953</v>
      </c>
    </row>
    <row r="9" spans="1:15" x14ac:dyDescent="0.25">
      <c r="A9" s="2" t="s">
        <v>99</v>
      </c>
      <c r="B9" s="34"/>
      <c r="C9" s="5">
        <v>20.292999267578125</v>
      </c>
      <c r="K9" s="3">
        <v>20.125</v>
      </c>
    </row>
    <row r="10" spans="1:15" x14ac:dyDescent="0.25">
      <c r="A10" s="2" t="s">
        <v>100</v>
      </c>
      <c r="B10" s="34"/>
      <c r="C10" s="5">
        <v>21.71299934387207</v>
      </c>
      <c r="K10" s="3">
        <v>20.12299919128418</v>
      </c>
      <c r="L10" s="3">
        <v>20.098999659220379</v>
      </c>
    </row>
    <row r="11" spans="1:15" x14ac:dyDescent="0.25">
      <c r="A11" s="2" t="s">
        <v>100</v>
      </c>
      <c r="B11" s="34"/>
      <c r="C11" s="5">
        <v>21.686000823974609</v>
      </c>
      <c r="I11" s="3" t="s">
        <v>171</v>
      </c>
      <c r="K11" s="3">
        <v>20.493000030517578</v>
      </c>
    </row>
    <row r="12" spans="1:15" x14ac:dyDescent="0.25">
      <c r="K12" s="3">
        <v>20.464000701904297</v>
      </c>
    </row>
    <row r="13" spans="1:15" x14ac:dyDescent="0.25">
      <c r="A13" s="3" t="s">
        <v>99</v>
      </c>
      <c r="B13" s="30" t="s">
        <v>38</v>
      </c>
      <c r="C13" s="3">
        <v>27.610000610351563</v>
      </c>
      <c r="D13" s="3">
        <v>7.3600006103515625</v>
      </c>
      <c r="G13" s="3">
        <v>1.0036820437163358</v>
      </c>
      <c r="K13" s="3">
        <v>20.378999710083008</v>
      </c>
      <c r="L13" s="3">
        <v>20.445333480834961</v>
      </c>
    </row>
    <row r="14" spans="1:15" x14ac:dyDescent="0.25">
      <c r="A14" s="3" t="s">
        <v>99</v>
      </c>
      <c r="B14" s="30"/>
      <c r="C14" s="3">
        <v>27.555999755859375</v>
      </c>
      <c r="D14" s="3">
        <v>7.305999755859375</v>
      </c>
      <c r="E14" s="3">
        <v>7.3330001831054688</v>
      </c>
      <c r="G14" s="3">
        <v>0.99631795628366404</v>
      </c>
      <c r="I14" s="3" t="s">
        <v>170</v>
      </c>
      <c r="J14" s="3" t="s">
        <v>283</v>
      </c>
      <c r="K14" s="3">
        <v>23.841999053955078</v>
      </c>
      <c r="L14" s="3">
        <v>3.7429993947346993</v>
      </c>
      <c r="O14" s="3">
        <v>0.99706970799204886</v>
      </c>
    </row>
    <row r="15" spans="1:15" x14ac:dyDescent="0.25">
      <c r="A15" s="3" t="s">
        <v>100</v>
      </c>
      <c r="B15" s="30"/>
      <c r="C15" s="3">
        <v>27.919000625610352</v>
      </c>
      <c r="D15" s="3">
        <v>6.2195005416870117</v>
      </c>
      <c r="F15" s="3">
        <v>-1.113499641418457</v>
      </c>
      <c r="G15" s="3">
        <v>2.1636987402779266</v>
      </c>
      <c r="K15" s="3">
        <v>23.886999130249023</v>
      </c>
      <c r="L15" s="3">
        <v>3.7879994710286446</v>
      </c>
      <c r="O15" s="3">
        <v>1.0090569428799681</v>
      </c>
    </row>
    <row r="16" spans="1:15" x14ac:dyDescent="0.25">
      <c r="A16" s="3" t="s">
        <v>100</v>
      </c>
      <c r="B16" s="30"/>
      <c r="C16" s="3">
        <v>27.961999893188477</v>
      </c>
      <c r="D16" s="3">
        <v>6.2624998092651367</v>
      </c>
      <c r="F16" s="3">
        <v>-1.070500373840332</v>
      </c>
      <c r="G16" s="3">
        <v>2.1001616457124257</v>
      </c>
      <c r="K16" s="3">
        <v>23.829999923706055</v>
      </c>
      <c r="L16" s="3">
        <v>3.7310002644856759</v>
      </c>
      <c r="M16" s="3">
        <v>3.7539997100830065</v>
      </c>
      <c r="O16" s="3">
        <v>0.99387334912798331</v>
      </c>
    </row>
    <row r="17" spans="1:15" x14ac:dyDescent="0.25">
      <c r="I17" s="3" t="s">
        <v>171</v>
      </c>
      <c r="K17" s="3">
        <v>23.111000061035156</v>
      </c>
      <c r="L17" s="3">
        <v>2.6656665802001953</v>
      </c>
      <c r="N17" s="3">
        <v>-1.0883331298828112</v>
      </c>
      <c r="O17" s="3">
        <v>2.1262822677052164</v>
      </c>
    </row>
    <row r="18" spans="1:15" x14ac:dyDescent="0.25">
      <c r="A18" s="3" t="s">
        <v>99</v>
      </c>
      <c r="B18" s="30" t="s">
        <v>41</v>
      </c>
      <c r="C18" s="3">
        <v>23.784000396728516</v>
      </c>
      <c r="D18" s="3">
        <v>3.5340003967285156</v>
      </c>
      <c r="G18" s="3">
        <v>1.0091377906943495</v>
      </c>
      <c r="K18" s="3">
        <v>23.018999099731445</v>
      </c>
      <c r="L18" s="3">
        <v>2.5736656188964844</v>
      </c>
      <c r="N18" s="3">
        <v>-1.1803340911865221</v>
      </c>
      <c r="O18" s="3">
        <v>2.2662925250795141</v>
      </c>
    </row>
    <row r="19" spans="1:15" x14ac:dyDescent="0.25">
      <c r="A19" s="3" t="s">
        <v>99</v>
      </c>
      <c r="B19" s="30"/>
      <c r="C19" s="3">
        <v>23.719999313354492</v>
      </c>
      <c r="D19" s="3">
        <v>3.4699993133544922</v>
      </c>
      <c r="E19" s="3">
        <v>3.5019998550415039</v>
      </c>
      <c r="G19" s="3">
        <v>0.9908622093056505</v>
      </c>
      <c r="K19" s="3">
        <v>23.058000564575195</v>
      </c>
      <c r="L19" s="3">
        <v>2.6126670837402344</v>
      </c>
      <c r="N19" s="3">
        <v>-1.1413326263427721</v>
      </c>
      <c r="O19" s="3">
        <v>2.2058468453822981</v>
      </c>
    </row>
    <row r="20" spans="1:15" x14ac:dyDescent="0.25">
      <c r="A20" s="3" t="s">
        <v>100</v>
      </c>
      <c r="B20" s="30"/>
      <c r="C20" s="3">
        <v>25.51300048828125</v>
      </c>
      <c r="D20" s="3">
        <v>3.8135004043579102</v>
      </c>
      <c r="F20" s="3">
        <v>0.31150054931640625</v>
      </c>
      <c r="G20" s="3">
        <v>0.80580320606165257</v>
      </c>
      <c r="I20" s="3" t="s">
        <v>170</v>
      </c>
      <c r="J20" s="3" t="s">
        <v>284</v>
      </c>
      <c r="K20" s="3">
        <v>26.240999221801758</v>
      </c>
      <c r="L20" s="3">
        <v>6.141999562581379</v>
      </c>
      <c r="O20" s="3">
        <v>1.0129740597447843</v>
      </c>
    </row>
    <row r="21" spans="1:15" x14ac:dyDescent="0.25">
      <c r="A21" s="3" t="s">
        <v>100</v>
      </c>
      <c r="B21" s="30"/>
      <c r="C21" s="3">
        <v>25.495000839233398</v>
      </c>
      <c r="D21" s="3">
        <v>3.7955007553100586</v>
      </c>
      <c r="F21" s="3">
        <v>0.29350090026855469</v>
      </c>
      <c r="G21" s="3">
        <v>0.81591971159429555</v>
      </c>
      <c r="K21" s="3">
        <v>26.082000732421875</v>
      </c>
      <c r="L21" s="3">
        <v>5.9830010732014962</v>
      </c>
      <c r="O21" s="3">
        <v>0.98675111009469729</v>
      </c>
    </row>
    <row r="22" spans="1:15" x14ac:dyDescent="0.25">
      <c r="K22" s="3">
        <v>26.163999557495117</v>
      </c>
      <c r="L22" s="3">
        <v>6.0649998982747384</v>
      </c>
      <c r="M22" s="3">
        <v>6.0633335113525382</v>
      </c>
      <c r="O22" s="3">
        <v>1.0002748301605182</v>
      </c>
    </row>
    <row r="23" spans="1:15" x14ac:dyDescent="0.25">
      <c r="A23" s="3" t="s">
        <v>99</v>
      </c>
      <c r="B23" s="30" t="s">
        <v>39</v>
      </c>
      <c r="C23" s="3">
        <v>26.881000518798828</v>
      </c>
      <c r="D23" s="3">
        <v>6.6310005187988281</v>
      </c>
      <c r="G23" s="3">
        <v>1.001585975882219</v>
      </c>
      <c r="I23" s="3" t="s">
        <v>171</v>
      </c>
      <c r="K23" s="3">
        <v>25.694999694824219</v>
      </c>
      <c r="L23" s="3">
        <v>5.2496662139892578</v>
      </c>
      <c r="N23" s="3">
        <v>-0.81366729736328036</v>
      </c>
      <c r="O23" s="3">
        <v>1.7576737346117743</v>
      </c>
    </row>
    <row r="24" spans="1:15" x14ac:dyDescent="0.25">
      <c r="A24" s="3" t="s">
        <v>99</v>
      </c>
      <c r="B24" s="30"/>
      <c r="C24" s="3">
        <v>26.860000610351563</v>
      </c>
      <c r="D24" s="3">
        <v>6.6100006103515625</v>
      </c>
      <c r="E24" s="3">
        <v>6.6205005645751953</v>
      </c>
      <c r="G24" s="3">
        <v>0.99841402411778113</v>
      </c>
      <c r="K24" s="3">
        <v>25.711999893188477</v>
      </c>
      <c r="L24" s="3">
        <v>5.2666664123535156</v>
      </c>
      <c r="N24" s="3">
        <v>-0.79666709899902255</v>
      </c>
      <c r="O24" s="3">
        <v>1.7370834930951242</v>
      </c>
    </row>
    <row r="25" spans="1:15" x14ac:dyDescent="0.25">
      <c r="A25" s="3" t="s">
        <v>100</v>
      </c>
      <c r="B25" s="30"/>
      <c r="C25" s="3">
        <v>23.51300048828125</v>
      </c>
      <c r="D25" s="3">
        <v>1.8135004043579102</v>
      </c>
      <c r="F25" s="3">
        <v>-4.8070001602172852</v>
      </c>
      <c r="G25" s="3">
        <v>27.993115585738046</v>
      </c>
      <c r="K25" s="3">
        <v>25.635000228881836</v>
      </c>
      <c r="L25" s="3">
        <v>5.189666748046875</v>
      </c>
      <c r="N25" s="3">
        <v>-0.87366676330566317</v>
      </c>
      <c r="O25" s="3">
        <v>1.8323140087754191</v>
      </c>
    </row>
    <row r="26" spans="1:15" x14ac:dyDescent="0.25">
      <c r="A26" s="3" t="s">
        <v>100</v>
      </c>
      <c r="B26" s="30"/>
      <c r="C26" s="3">
        <v>23.503999710083008</v>
      </c>
      <c r="D26" s="3">
        <v>1.804499626159668</v>
      </c>
      <c r="F26" s="3">
        <v>-4.8160009384155273</v>
      </c>
      <c r="G26" s="3">
        <v>28.168306756373845</v>
      </c>
      <c r="I26" s="3" t="s">
        <v>170</v>
      </c>
      <c r="J26" s="3" t="s">
        <v>285</v>
      </c>
      <c r="K26" s="3">
        <v>28.339000701904297</v>
      </c>
      <c r="L26" s="3">
        <v>8.2400010426839181</v>
      </c>
      <c r="O26" s="3">
        <v>0.9978606713931667</v>
      </c>
    </row>
    <row r="27" spans="1:15" x14ac:dyDescent="0.25">
      <c r="K27" s="3">
        <v>28.389999389648438</v>
      </c>
      <c r="L27" s="3">
        <v>8.2909997304280587</v>
      </c>
      <c r="O27" s="3">
        <v>1.0040365910962015</v>
      </c>
    </row>
    <row r="28" spans="1:15" x14ac:dyDescent="0.25">
      <c r="A28" s="3" t="s">
        <v>99</v>
      </c>
      <c r="B28" s="30" t="s">
        <v>161</v>
      </c>
      <c r="C28" s="3">
        <v>26.16200065612793</v>
      </c>
      <c r="D28" s="3">
        <v>5.9120006561279297</v>
      </c>
      <c r="G28" s="3">
        <v>1.0037351972025124</v>
      </c>
      <c r="K28" s="3">
        <v>28.340999603271484</v>
      </c>
      <c r="L28" s="3">
        <v>8.2419999440511056</v>
      </c>
      <c r="M28" s="3">
        <v>8.2576669057210275</v>
      </c>
      <c r="O28" s="3">
        <v>0.99810273751063172</v>
      </c>
    </row>
    <row r="29" spans="1:15" x14ac:dyDescent="0.25">
      <c r="A29" s="3" t="s">
        <v>99</v>
      </c>
      <c r="B29" s="30"/>
      <c r="C29" s="3">
        <v>26.118000030517578</v>
      </c>
      <c r="D29" s="3">
        <v>5.8680000305175781</v>
      </c>
      <c r="E29" s="3">
        <v>5.8900003433227539</v>
      </c>
      <c r="G29" s="3">
        <v>0.99626480279748764</v>
      </c>
      <c r="I29" s="3" t="s">
        <v>171</v>
      </c>
      <c r="K29" s="3">
        <v>29.181999206542969</v>
      </c>
      <c r="L29" s="3">
        <v>8.7366657257080078</v>
      </c>
      <c r="N29" s="3">
        <v>0.47899881998698035</v>
      </c>
      <c r="O29" s="3">
        <v>0.71747535414248864</v>
      </c>
    </row>
    <row r="30" spans="1:15" x14ac:dyDescent="0.25">
      <c r="A30" s="3" t="s">
        <v>100</v>
      </c>
      <c r="B30" s="30"/>
      <c r="C30" s="3">
        <v>25.049999237060547</v>
      </c>
      <c r="D30" s="3">
        <v>3.350499153137207</v>
      </c>
      <c r="F30" s="3">
        <v>-2.5395011901855469</v>
      </c>
      <c r="G30" s="3">
        <v>5.8138795809177459</v>
      </c>
      <c r="K30" s="3">
        <v>29.216999053955078</v>
      </c>
      <c r="L30" s="3">
        <v>8.7716655731201172</v>
      </c>
      <c r="N30" s="3">
        <v>0.51399866739908973</v>
      </c>
      <c r="O30" s="3">
        <v>0.70027880728282932</v>
      </c>
    </row>
    <row r="31" spans="1:15" x14ac:dyDescent="0.25">
      <c r="A31" s="3" t="s">
        <v>100</v>
      </c>
      <c r="B31" s="30"/>
      <c r="C31" s="3">
        <v>24.915000915527344</v>
      </c>
      <c r="D31" s="3">
        <v>3.2155008316040039</v>
      </c>
      <c r="F31" s="3">
        <v>-2.67449951171875</v>
      </c>
      <c r="G31" s="3">
        <v>6.3841719605224725</v>
      </c>
      <c r="K31" s="3">
        <v>29.174999237060547</v>
      </c>
      <c r="L31" s="3">
        <v>8.7296657562255859</v>
      </c>
      <c r="N31" s="3">
        <v>0.47199885050455848</v>
      </c>
      <c r="O31" s="3">
        <v>0.72096501017283177</v>
      </c>
    </row>
    <row r="32" spans="1:15" x14ac:dyDescent="0.25">
      <c r="I32" s="3" t="s">
        <v>170</v>
      </c>
      <c r="J32" s="3" t="s">
        <v>286</v>
      </c>
      <c r="K32" s="3">
        <v>24.833000183105469</v>
      </c>
      <c r="L32" s="3">
        <v>4.73400052388509</v>
      </c>
      <c r="O32" s="3">
        <v>0.98536040983706352</v>
      </c>
    </row>
    <row r="33" spans="9:15" x14ac:dyDescent="0.25">
      <c r="K33" s="3">
        <v>24.988000869750977</v>
      </c>
      <c r="L33" s="3">
        <v>4.8890012105305978</v>
      </c>
      <c r="O33" s="3">
        <v>1.0176230890124136</v>
      </c>
    </row>
    <row r="34" spans="9:15" x14ac:dyDescent="0.25">
      <c r="K34" s="3">
        <v>24.888999938964844</v>
      </c>
      <c r="L34" s="3">
        <v>4.790000279744465</v>
      </c>
      <c r="M34" s="3">
        <v>4.8043340047200509</v>
      </c>
      <c r="O34" s="3">
        <v>0.99701650115052287</v>
      </c>
    </row>
    <row r="35" spans="9:15" x14ac:dyDescent="0.25">
      <c r="I35" s="3" t="s">
        <v>171</v>
      </c>
      <c r="K35" s="3">
        <v>23.895999908447266</v>
      </c>
      <c r="L35" s="3">
        <v>3.4506664276123047</v>
      </c>
      <c r="N35" s="3">
        <v>-1.3536675771077462</v>
      </c>
      <c r="O35" s="3">
        <v>2.5556098000844116</v>
      </c>
    </row>
    <row r="36" spans="9:15" x14ac:dyDescent="0.25">
      <c r="K36" s="3">
        <v>24.285999298095703</v>
      </c>
      <c r="L36" s="3">
        <v>3.8406658172607422</v>
      </c>
      <c r="N36" s="3">
        <v>-0.96366818745930871</v>
      </c>
      <c r="O36" s="3">
        <v>1.9502623210289036</v>
      </c>
    </row>
    <row r="37" spans="9:15" x14ac:dyDescent="0.25">
      <c r="K37" s="3">
        <v>24.23900032043457</v>
      </c>
      <c r="L37" s="3">
        <v>3.7936668395996094</v>
      </c>
      <c r="N37" s="3">
        <v>-1.0106671651204415</v>
      </c>
      <c r="O37" s="3">
        <v>2.0148426358321418</v>
      </c>
    </row>
  </sheetData>
  <mergeCells count="9">
    <mergeCell ref="J1:L1"/>
    <mergeCell ref="M1:O1"/>
    <mergeCell ref="B23:B26"/>
    <mergeCell ref="B28:B31"/>
    <mergeCell ref="B1:C1"/>
    <mergeCell ref="D1:E1"/>
    <mergeCell ref="B8:B11"/>
    <mergeCell ref="B13:B16"/>
    <mergeCell ref="B18:B21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138CA-5D6F-4F2F-A8DE-21A02A460539}">
  <dimension ref="A1:F4"/>
  <sheetViews>
    <sheetView workbookViewId="0">
      <selection activeCell="L12" sqref="L12"/>
    </sheetView>
  </sheetViews>
  <sheetFormatPr defaultRowHeight="13.8" x14ac:dyDescent="0.25"/>
  <cols>
    <col min="1" max="1" width="27.88671875" customWidth="1"/>
  </cols>
  <sheetData>
    <row r="1" spans="1:6" x14ac:dyDescent="0.25">
      <c r="B1" s="33" t="s">
        <v>11</v>
      </c>
      <c r="C1" s="33"/>
      <c r="D1" s="33"/>
      <c r="E1" s="33"/>
      <c r="F1" s="33"/>
    </row>
    <row r="2" spans="1:6" x14ac:dyDescent="0.25">
      <c r="A2" s="4" t="s">
        <v>17</v>
      </c>
      <c r="B2" s="2">
        <v>1.544</v>
      </c>
      <c r="C2" s="2">
        <v>1.266</v>
      </c>
      <c r="D2" s="2">
        <v>1.468</v>
      </c>
      <c r="E2" s="2">
        <v>1.111</v>
      </c>
      <c r="F2" s="2">
        <v>1.002</v>
      </c>
    </row>
    <row r="3" spans="1:6" x14ac:dyDescent="0.25">
      <c r="A3" s="4" t="s">
        <v>53</v>
      </c>
      <c r="B3" s="2">
        <v>1.1559999999999999</v>
      </c>
      <c r="C3" s="2">
        <v>1.351</v>
      </c>
      <c r="D3" s="2">
        <v>1.2509999999999999</v>
      </c>
      <c r="E3" s="2">
        <v>1.028</v>
      </c>
      <c r="F3" s="2">
        <v>1.3360000000000001</v>
      </c>
    </row>
    <row r="4" spans="1:6" x14ac:dyDescent="0.25">
      <c r="A4" s="4" t="s">
        <v>54</v>
      </c>
      <c r="B4" s="2">
        <v>0.28599999999999998</v>
      </c>
      <c r="C4" s="2">
        <v>0.16900000000000001</v>
      </c>
      <c r="D4" s="2">
        <v>0.19800000000000001</v>
      </c>
      <c r="E4" s="2">
        <v>0.14000000000000001</v>
      </c>
      <c r="F4" s="2">
        <v>0.13300000000000001</v>
      </c>
    </row>
  </sheetData>
  <mergeCells count="1">
    <mergeCell ref="B1:F1"/>
  </mergeCells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9DDD-2934-421E-B80E-AF915DA9FC8F}">
  <dimension ref="A1:C4"/>
  <sheetViews>
    <sheetView workbookViewId="0">
      <selection activeCell="E4" sqref="E4"/>
    </sheetView>
  </sheetViews>
  <sheetFormatPr defaultRowHeight="13.8" x14ac:dyDescent="0.25"/>
  <cols>
    <col min="1" max="1" width="15.109375" customWidth="1"/>
    <col min="2" max="2" width="14.88671875" customWidth="1"/>
    <col min="3" max="3" width="15.33203125" customWidth="1"/>
  </cols>
  <sheetData>
    <row r="1" spans="1:3" x14ac:dyDescent="0.25">
      <c r="A1" s="4" t="s">
        <v>58</v>
      </c>
      <c r="B1" s="4" t="s">
        <v>59</v>
      </c>
      <c r="C1" s="4" t="s">
        <v>60</v>
      </c>
    </row>
    <row r="2" spans="1:3" x14ac:dyDescent="0.25">
      <c r="A2" s="2">
        <v>1.10084</v>
      </c>
      <c r="B2" s="2">
        <v>2.0308120000000001</v>
      </c>
      <c r="C2" s="2">
        <v>1.246499</v>
      </c>
    </row>
    <row r="3" spans="1:3" x14ac:dyDescent="0.25">
      <c r="A3" s="2">
        <v>0.94817899999999999</v>
      </c>
      <c r="B3" s="2">
        <v>2.114846</v>
      </c>
      <c r="C3" s="2">
        <v>1.2899160000000001</v>
      </c>
    </row>
    <row r="4" spans="1:3" x14ac:dyDescent="0.25">
      <c r="A4" s="2">
        <v>0.95098000000000005</v>
      </c>
      <c r="B4" s="2">
        <v>2.5056020000000001</v>
      </c>
      <c r="C4" s="2">
        <v>1.40056</v>
      </c>
    </row>
  </sheetData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5ADF2-A391-4CD3-95DC-FFC024B1B5B9}">
  <dimension ref="A1:J63"/>
  <sheetViews>
    <sheetView topLeftCell="A25" zoomScale="70" zoomScaleNormal="70" workbookViewId="0">
      <selection activeCell="M5" sqref="M5"/>
    </sheetView>
  </sheetViews>
  <sheetFormatPr defaultRowHeight="13.2" x14ac:dyDescent="0.25"/>
  <cols>
    <col min="1" max="1" width="26.6640625" style="18" customWidth="1"/>
    <col min="2" max="2" width="9.33203125" style="18" customWidth="1"/>
    <col min="3" max="3" width="9" style="18" bestFit="1" customWidth="1"/>
    <col min="4" max="4" width="8.88671875" style="18" customWidth="1"/>
    <col min="5" max="5" width="9" style="18" bestFit="1" customWidth="1"/>
    <col min="6" max="7" width="19.88671875" style="18" bestFit="1" customWidth="1"/>
    <col min="8" max="8" width="10.44140625" style="18" customWidth="1"/>
    <col min="9" max="10" width="9" style="18" bestFit="1" customWidth="1"/>
    <col min="11" max="16384" width="8.88671875" style="18"/>
  </cols>
  <sheetData>
    <row r="1" spans="1:10" x14ac:dyDescent="0.25">
      <c r="B1" s="31" t="s">
        <v>269</v>
      </c>
      <c r="C1" s="31"/>
      <c r="D1" s="31"/>
      <c r="E1" s="31" t="s">
        <v>270</v>
      </c>
      <c r="F1" s="31"/>
      <c r="G1" s="31"/>
      <c r="H1" s="31" t="s">
        <v>271</v>
      </c>
      <c r="I1" s="31"/>
      <c r="J1" s="31"/>
    </row>
    <row r="2" spans="1:10" x14ac:dyDescent="0.25">
      <c r="A2" s="1" t="s">
        <v>64</v>
      </c>
      <c r="B2" s="2">
        <v>0.95945800000000003</v>
      </c>
      <c r="C2" s="2">
        <v>1.035474</v>
      </c>
      <c r="D2" s="2">
        <v>1.0050680000000001</v>
      </c>
      <c r="E2" s="2">
        <v>2.123275</v>
      </c>
      <c r="F2" s="2">
        <v>1.8651489999999999</v>
      </c>
      <c r="G2" s="2">
        <v>1.7330239999999999</v>
      </c>
      <c r="H2" s="2">
        <v>0.97420099999999998</v>
      </c>
      <c r="I2" s="2">
        <v>0.99605100000000002</v>
      </c>
      <c r="J2" s="2">
        <v>0.879216</v>
      </c>
    </row>
    <row r="3" spans="1:10" x14ac:dyDescent="0.25">
      <c r="A3" s="1" t="s">
        <v>65</v>
      </c>
      <c r="B3" s="2">
        <v>0.92697300000000005</v>
      </c>
      <c r="C3" s="2">
        <v>1.050881</v>
      </c>
      <c r="D3" s="2">
        <v>1.0221450000000001</v>
      </c>
      <c r="E3" s="2">
        <v>2.7256450000000001</v>
      </c>
      <c r="F3" s="2">
        <v>4.5365584421032725</v>
      </c>
      <c r="G3" s="2">
        <v>2.7143389999999998</v>
      </c>
      <c r="H3" s="2">
        <v>0.207848</v>
      </c>
      <c r="I3" s="2">
        <v>0.22384899999999999</v>
      </c>
      <c r="J3" s="2"/>
    </row>
    <row r="4" spans="1:10" x14ac:dyDescent="0.25">
      <c r="A4" s="1" t="s">
        <v>46</v>
      </c>
      <c r="B4" s="2">
        <v>1.008783</v>
      </c>
      <c r="C4" s="2">
        <v>1.0025090000000001</v>
      </c>
      <c r="D4" s="2">
        <v>0.98870800000000003</v>
      </c>
      <c r="E4" s="2">
        <v>6.3758410000000003</v>
      </c>
      <c r="F4" s="2">
        <v>6.523358</v>
      </c>
      <c r="G4" s="2">
        <v>5.8103090000000002</v>
      </c>
      <c r="H4" s="2">
        <v>2.371197</v>
      </c>
      <c r="I4" s="2">
        <v>2.191039</v>
      </c>
      <c r="J4" s="2">
        <v>2.1222780000000001</v>
      </c>
    </row>
    <row r="5" spans="1:10" x14ac:dyDescent="0.25">
      <c r="A5" s="1" t="s">
        <v>47</v>
      </c>
      <c r="B5" s="2">
        <v>1.0601</v>
      </c>
      <c r="C5" s="2">
        <v>0.98910900000000002</v>
      </c>
      <c r="D5" s="2">
        <v>0.95079100000000005</v>
      </c>
      <c r="E5" s="2">
        <v>2.1919279999999999</v>
      </c>
      <c r="F5" s="2">
        <v>2.0693820000000001</v>
      </c>
      <c r="G5" s="2">
        <v>2.0310130000000002</v>
      </c>
      <c r="H5" s="2">
        <v>0.66627999999999998</v>
      </c>
      <c r="I5" s="2">
        <v>0.61779499999999998</v>
      </c>
      <c r="J5" s="2">
        <v>0.71707600000000005</v>
      </c>
    </row>
    <row r="6" spans="1:10" x14ac:dyDescent="0.25">
      <c r="A6" s="1" t="s">
        <v>49</v>
      </c>
      <c r="B6" s="2">
        <v>1.1529830000000001</v>
      </c>
      <c r="C6" s="2">
        <v>0.83068399999999998</v>
      </c>
      <c r="D6" s="2">
        <v>1.016332</v>
      </c>
      <c r="E6" s="2">
        <v>2.1337220000000001</v>
      </c>
      <c r="F6" s="2">
        <v>2.3872849999999999</v>
      </c>
      <c r="G6" s="2">
        <v>1.5598123218243021</v>
      </c>
      <c r="H6" s="2">
        <v>1.4433020000000001</v>
      </c>
      <c r="I6" s="2">
        <v>1.2044473699987177</v>
      </c>
      <c r="J6" s="2"/>
    </row>
    <row r="7" spans="1:10" x14ac:dyDescent="0.25">
      <c r="A7" s="1" t="s">
        <v>66</v>
      </c>
      <c r="B7" s="2">
        <v>1.0335270000000001</v>
      </c>
      <c r="C7" s="2">
        <v>0.99005100000000001</v>
      </c>
      <c r="D7" s="2">
        <v>0.97642200000000001</v>
      </c>
      <c r="E7" s="2">
        <v>2.1384650000000001</v>
      </c>
      <c r="F7" s="2">
        <v>2.0259160000000001</v>
      </c>
      <c r="G7" s="2">
        <v>1.8889370000000001</v>
      </c>
      <c r="H7" s="2">
        <v>0.916099</v>
      </c>
      <c r="I7" s="2">
        <v>1.108474</v>
      </c>
      <c r="J7" s="2">
        <v>1.279495</v>
      </c>
    </row>
    <row r="9" spans="1:10" x14ac:dyDescent="0.25">
      <c r="A9" s="1" t="s">
        <v>103</v>
      </c>
      <c r="B9" s="18" t="s">
        <v>104</v>
      </c>
      <c r="C9" s="18" t="s">
        <v>102</v>
      </c>
      <c r="D9" s="18" t="s">
        <v>114</v>
      </c>
    </row>
    <row r="10" spans="1:10" x14ac:dyDescent="0.25">
      <c r="A10" s="32" t="s">
        <v>61</v>
      </c>
      <c r="B10" s="32" t="s">
        <v>109</v>
      </c>
      <c r="C10" s="20">
        <v>27.208000183105469</v>
      </c>
      <c r="D10" s="20">
        <v>21.142000198364258</v>
      </c>
      <c r="E10" s="20">
        <f>C10-D10</f>
        <v>6.0659999847412109</v>
      </c>
      <c r="F10" s="25">
        <f>2^-E10</f>
        <v>1.4926296038844841E-2</v>
      </c>
      <c r="G10" s="25">
        <f>AVERAGE(F10:F12)</f>
        <v>1.5557010634281459E-2</v>
      </c>
      <c r="H10" s="14">
        <f>F10/G10</f>
        <v>0.95945785406569217</v>
      </c>
    </row>
    <row r="11" spans="1:10" x14ac:dyDescent="0.25">
      <c r="A11" s="32"/>
      <c r="B11" s="32"/>
      <c r="C11" s="20">
        <v>27.093999862670898</v>
      </c>
      <c r="D11" s="20">
        <v>21.13800048828125</v>
      </c>
      <c r="E11" s="20">
        <f t="shared" ref="E11:E63" si="0">C11-D11</f>
        <v>5.9559993743896484</v>
      </c>
      <c r="F11" s="25">
        <f t="shared" ref="F11:F63" si="1">2^-E11</f>
        <v>1.610888696662564E-2</v>
      </c>
      <c r="G11" s="14"/>
      <c r="H11" s="14">
        <f>F11/G10</f>
        <v>1.0354744459149541</v>
      </c>
    </row>
    <row r="12" spans="1:10" x14ac:dyDescent="0.25">
      <c r="A12" s="32"/>
      <c r="B12" s="32"/>
      <c r="C12" s="20">
        <v>27.11199951171875</v>
      </c>
      <c r="D12" s="20">
        <v>21.113000869750977</v>
      </c>
      <c r="E12" s="20">
        <f t="shared" si="0"/>
        <v>5.9989986419677734</v>
      </c>
      <c r="F12" s="25">
        <f t="shared" si="1"/>
        <v>1.5635848897373898E-2</v>
      </c>
      <c r="G12" s="14"/>
      <c r="H12" s="14">
        <f>F12/G10</f>
        <v>1.005067700019354</v>
      </c>
    </row>
    <row r="13" spans="1:10" x14ac:dyDescent="0.25">
      <c r="A13" s="32" t="s">
        <v>62</v>
      </c>
      <c r="B13" s="32"/>
      <c r="C13" s="20">
        <v>30.10099983215332</v>
      </c>
      <c r="D13" s="20">
        <v>25.180999755859375</v>
      </c>
      <c r="E13" s="20">
        <f t="shared" si="0"/>
        <v>4.9200000762939453</v>
      </c>
      <c r="F13" s="25">
        <f t="shared" si="1"/>
        <v>3.3031812020724E-2</v>
      </c>
      <c r="G13" s="25">
        <v>1.5557010634281459E-2</v>
      </c>
      <c r="H13" s="14">
        <f>F13/G13</f>
        <v>2.1232750171125443</v>
      </c>
    </row>
    <row r="14" spans="1:10" x14ac:dyDescent="0.25">
      <c r="A14" s="32"/>
      <c r="B14" s="32"/>
      <c r="C14" s="20">
        <v>30.323999404907227</v>
      </c>
      <c r="D14" s="20">
        <v>25.216999053955078</v>
      </c>
      <c r="E14" s="20">
        <f t="shared" si="0"/>
        <v>5.1070003509521484</v>
      </c>
      <c r="F14" s="25">
        <f t="shared" si="1"/>
        <v>2.9016144576073797E-2</v>
      </c>
      <c r="G14" s="14"/>
      <c r="H14" s="14">
        <f>F14/G13</f>
        <v>1.8651491123965529</v>
      </c>
    </row>
    <row r="15" spans="1:10" x14ac:dyDescent="0.25">
      <c r="A15" s="32"/>
      <c r="B15" s="32"/>
      <c r="C15" s="20">
        <v>30.316999435424805</v>
      </c>
      <c r="D15" s="20">
        <v>25.104000091552734</v>
      </c>
      <c r="E15" s="20">
        <f t="shared" si="0"/>
        <v>5.2129993438720703</v>
      </c>
      <c r="F15" s="25">
        <f t="shared" si="1"/>
        <v>2.6960679278489476E-2</v>
      </c>
      <c r="G15" s="14"/>
      <c r="H15" s="14">
        <f>F15/G13</f>
        <v>1.7330244165983195</v>
      </c>
    </row>
    <row r="16" spans="1:10" x14ac:dyDescent="0.25">
      <c r="A16" s="32" t="s">
        <v>63</v>
      </c>
      <c r="B16" s="32"/>
      <c r="C16" s="20">
        <v>31.905000686645508</v>
      </c>
      <c r="D16" s="20">
        <v>25.861000061035156</v>
      </c>
      <c r="E16" s="20">
        <f t="shared" si="0"/>
        <v>6.0440006256103516</v>
      </c>
      <c r="F16" s="25">
        <f t="shared" si="1"/>
        <v>1.515564827699209E-2</v>
      </c>
      <c r="G16" s="25">
        <v>1.5557010634281459E-2</v>
      </c>
      <c r="H16" s="14">
        <f>F16/G16</f>
        <v>0.9742005474750447</v>
      </c>
    </row>
    <row r="17" spans="1:8" x14ac:dyDescent="0.25">
      <c r="A17" s="32"/>
      <c r="B17" s="32"/>
      <c r="C17" s="20">
        <v>31.822999954223633</v>
      </c>
      <c r="D17" s="20">
        <v>25.811000823974609</v>
      </c>
      <c r="E17" s="20">
        <f t="shared" si="0"/>
        <v>6.0119991302490234</v>
      </c>
      <c r="F17" s="25">
        <f t="shared" si="1"/>
        <v>1.549558325953459E-2</v>
      </c>
      <c r="G17" s="14"/>
      <c r="H17" s="14">
        <f>F17/G16</f>
        <v>0.99605146668656852</v>
      </c>
    </row>
    <row r="18" spans="1:8" x14ac:dyDescent="0.25">
      <c r="A18" s="32"/>
      <c r="B18" s="32"/>
      <c r="C18" s="20">
        <v>32.027000427246094</v>
      </c>
      <c r="D18" s="20">
        <v>25.834999084472656</v>
      </c>
      <c r="E18" s="20">
        <f t="shared" si="0"/>
        <v>6.1920013427734375</v>
      </c>
      <c r="F18" s="25">
        <f t="shared" si="1"/>
        <v>1.3677976795831995E-2</v>
      </c>
      <c r="G18" s="14"/>
      <c r="H18" s="14">
        <f>F18/G16</f>
        <v>0.8792162657323882</v>
      </c>
    </row>
    <row r="19" spans="1:8" x14ac:dyDescent="0.25">
      <c r="A19" s="32" t="s">
        <v>61</v>
      </c>
      <c r="B19" s="32" t="s">
        <v>111</v>
      </c>
      <c r="C19" s="20">
        <v>29.854000091552734</v>
      </c>
      <c r="D19" s="20">
        <v>21.142000198364258</v>
      </c>
      <c r="E19" s="20">
        <f t="shared" si="0"/>
        <v>8.7119998931884766</v>
      </c>
      <c r="F19" s="25">
        <f t="shared" si="1"/>
        <v>2.3846613341079364E-3</v>
      </c>
      <c r="G19" s="25">
        <f>AVERAGE(F19:F21)</f>
        <v>2.5725241237201002E-3</v>
      </c>
      <c r="H19" s="14">
        <f>F19/G19</f>
        <v>0.92697336134578301</v>
      </c>
    </row>
    <row r="20" spans="1:8" x14ac:dyDescent="0.25">
      <c r="A20" s="32"/>
      <c r="B20" s="32"/>
      <c r="C20" s="20">
        <v>29.669000625610352</v>
      </c>
      <c r="D20" s="20">
        <v>21.13800048828125</v>
      </c>
      <c r="E20" s="20">
        <f t="shared" si="0"/>
        <v>8.5310001373291016</v>
      </c>
      <c r="F20" s="25">
        <f t="shared" si="1"/>
        <v>2.7034171568267032E-3</v>
      </c>
      <c r="G20" s="14"/>
      <c r="H20" s="14">
        <f>F20/G19</f>
        <v>1.0508811683823278</v>
      </c>
    </row>
    <row r="21" spans="1:8" x14ac:dyDescent="0.25">
      <c r="A21" s="32"/>
      <c r="B21" s="32"/>
      <c r="C21" s="20">
        <v>29.684000015258789</v>
      </c>
      <c r="D21" s="20">
        <v>21.113000869750977</v>
      </c>
      <c r="E21" s="20">
        <f t="shared" si="0"/>
        <v>8.5709991455078125</v>
      </c>
      <c r="F21" s="25">
        <f t="shared" si="1"/>
        <v>2.629493880225662E-3</v>
      </c>
      <c r="G21" s="14"/>
      <c r="H21" s="14">
        <f>F21/G19</f>
        <v>1.0221454702718893</v>
      </c>
    </row>
    <row r="22" spans="1:8" x14ac:dyDescent="0.25">
      <c r="A22" s="32" t="s">
        <v>62</v>
      </c>
      <c r="B22" s="32"/>
      <c r="C22" s="20">
        <v>32.337001800537109</v>
      </c>
      <c r="D22" s="20">
        <v>25.180999755859375</v>
      </c>
      <c r="E22" s="20">
        <f t="shared" si="0"/>
        <v>7.1560020446777344</v>
      </c>
      <c r="F22" s="25">
        <f t="shared" si="1"/>
        <v>7.0117873332869425E-3</v>
      </c>
      <c r="G22" s="25">
        <v>2.5725241237201002E-3</v>
      </c>
      <c r="H22" s="14">
        <f>F22/G22</f>
        <v>2.7256449292872986</v>
      </c>
    </row>
    <row r="23" spans="1:8" x14ac:dyDescent="0.25">
      <c r="A23" s="32"/>
      <c r="B23" s="32"/>
      <c r="C23" s="20">
        <v>31.63800048828125</v>
      </c>
      <c r="D23" s="20">
        <v>25.216999053955078</v>
      </c>
      <c r="E23" s="20">
        <f t="shared" si="0"/>
        <v>6.4210014343261719</v>
      </c>
      <c r="F23" s="25">
        <f t="shared" si="1"/>
        <v>1.1670406030976743E-2</v>
      </c>
      <c r="G23" s="14"/>
      <c r="H23" s="14">
        <f>F23/G22</f>
        <v>4.5365584421032725</v>
      </c>
    </row>
    <row r="24" spans="1:8" x14ac:dyDescent="0.25">
      <c r="A24" s="32"/>
      <c r="B24" s="32"/>
      <c r="C24" s="20">
        <v>32.265998840332031</v>
      </c>
      <c r="D24" s="20">
        <v>25.104000091552734</v>
      </c>
      <c r="E24" s="20">
        <f t="shared" si="0"/>
        <v>7.1619987487792969</v>
      </c>
      <c r="F24" s="25">
        <f t="shared" si="1"/>
        <v>6.9827026368688315E-3</v>
      </c>
      <c r="G24" s="14"/>
      <c r="H24" s="14">
        <f>F24/G22</f>
        <v>2.7143390308702795</v>
      </c>
    </row>
    <row r="25" spans="1:8" x14ac:dyDescent="0.25">
      <c r="A25" s="32" t="s">
        <v>63</v>
      </c>
      <c r="B25" s="32"/>
      <c r="C25" s="20">
        <v>36.729999542236328</v>
      </c>
      <c r="D25" s="20">
        <v>25.861000061035156</v>
      </c>
      <c r="E25" s="20">
        <f t="shared" si="0"/>
        <v>10.868999481201172</v>
      </c>
      <c r="F25" s="25">
        <f t="shared" si="1"/>
        <v>5.3469378153263379E-4</v>
      </c>
      <c r="G25" s="25">
        <v>2.5725241237201002E-3</v>
      </c>
      <c r="H25" s="14">
        <f>F25/G25</f>
        <v>0.20784791738295488</v>
      </c>
    </row>
    <row r="26" spans="1:8" x14ac:dyDescent="0.25">
      <c r="A26" s="32"/>
      <c r="B26" s="32"/>
      <c r="C26" s="20">
        <v>36.573001861572266</v>
      </c>
      <c r="D26" s="20">
        <v>25.811000823974609</v>
      </c>
      <c r="E26" s="20">
        <f t="shared" si="0"/>
        <v>10.762001037597656</v>
      </c>
      <c r="F26" s="25">
        <f t="shared" si="1"/>
        <v>5.7585729690378643E-4</v>
      </c>
      <c r="G26" s="14"/>
      <c r="H26" s="14">
        <f>F26/G25</f>
        <v>0.22384913385031555</v>
      </c>
    </row>
    <row r="27" spans="1:8" x14ac:dyDescent="0.25">
      <c r="A27" s="32"/>
      <c r="B27" s="32"/>
      <c r="C27" s="20"/>
      <c r="D27" s="20"/>
      <c r="E27" s="20"/>
      <c r="F27" s="25"/>
      <c r="G27" s="14"/>
      <c r="H27" s="14"/>
    </row>
    <row r="28" spans="1:8" x14ac:dyDescent="0.25">
      <c r="A28" s="32" t="s">
        <v>61</v>
      </c>
      <c r="B28" s="32" t="s">
        <v>46</v>
      </c>
      <c r="C28" s="20">
        <v>23.847999572753906</v>
      </c>
      <c r="D28" s="20">
        <v>21.142000198364258</v>
      </c>
      <c r="E28" s="20">
        <f t="shared" si="0"/>
        <v>2.7059993743896484</v>
      </c>
      <c r="F28" s="25">
        <f t="shared" si="1"/>
        <v>0.15325442396388642</v>
      </c>
      <c r="G28" s="25">
        <f>AVERAGE(F28:F30)</f>
        <v>0.15192011068041952</v>
      </c>
      <c r="H28" s="14">
        <f>F28/G28</f>
        <v>1.0087829930974297</v>
      </c>
    </row>
    <row r="29" spans="1:8" x14ac:dyDescent="0.25">
      <c r="A29" s="32"/>
      <c r="B29" s="32"/>
      <c r="C29" s="20">
        <v>23.853000640869141</v>
      </c>
      <c r="D29" s="20">
        <v>21.13800048828125</v>
      </c>
      <c r="E29" s="20">
        <f t="shared" si="0"/>
        <v>2.7150001525878906</v>
      </c>
      <c r="F29" s="25">
        <f t="shared" si="1"/>
        <v>0.15230126685112266</v>
      </c>
      <c r="G29" s="14"/>
      <c r="H29" s="14">
        <f>F29/G28</f>
        <v>1.0025089250461707</v>
      </c>
    </row>
    <row r="30" spans="1:8" x14ac:dyDescent="0.25">
      <c r="A30" s="32"/>
      <c r="B30" s="32"/>
      <c r="C30" s="20">
        <v>23.847999572753906</v>
      </c>
      <c r="D30" s="20">
        <v>21.113000869750977</v>
      </c>
      <c r="E30" s="20">
        <f t="shared" si="0"/>
        <v>2.7349987030029297</v>
      </c>
      <c r="F30" s="25">
        <f t="shared" si="1"/>
        <v>0.15020464122624949</v>
      </c>
      <c r="G30" s="14"/>
      <c r="H30" s="14">
        <f>F30/G28</f>
        <v>0.98870808185639947</v>
      </c>
    </row>
    <row r="31" spans="1:8" x14ac:dyDescent="0.25">
      <c r="A31" s="32" t="s">
        <v>62</v>
      </c>
      <c r="B31" s="32"/>
      <c r="C31" s="20">
        <v>25.226999282836914</v>
      </c>
      <c r="D31" s="20">
        <v>25.180999755859375</v>
      </c>
      <c r="E31" s="20">
        <f t="shared" si="0"/>
        <v>4.5999526977539063E-2</v>
      </c>
      <c r="F31" s="25">
        <f t="shared" si="1"/>
        <v>0.96861850681157913</v>
      </c>
      <c r="G31" s="25">
        <v>0.15192011068041952</v>
      </c>
      <c r="H31" s="14">
        <f>F31/G31</f>
        <v>6.3758412396708524</v>
      </c>
    </row>
    <row r="32" spans="1:8" x14ac:dyDescent="0.25">
      <c r="A32" s="32"/>
      <c r="B32" s="32"/>
      <c r="C32" s="20">
        <v>25.229999542236328</v>
      </c>
      <c r="D32" s="20">
        <v>25.216999053955078</v>
      </c>
      <c r="E32" s="20">
        <f t="shared" si="0"/>
        <v>1.300048828125E-2</v>
      </c>
      <c r="F32" s="25">
        <f t="shared" si="1"/>
        <v>0.99102922784941549</v>
      </c>
      <c r="G32" s="14"/>
      <c r="H32" s="14">
        <f>F32/G31</f>
        <v>6.5233577267077774</v>
      </c>
    </row>
    <row r="33" spans="1:8" x14ac:dyDescent="0.25">
      <c r="A33" s="32"/>
      <c r="B33" s="32"/>
      <c r="C33" s="20">
        <v>25.284000396728516</v>
      </c>
      <c r="D33" s="20">
        <v>25.104000091552734</v>
      </c>
      <c r="E33" s="20">
        <f t="shared" si="0"/>
        <v>0.18000030517578125</v>
      </c>
      <c r="F33" s="25">
        <f t="shared" si="1"/>
        <v>0.88270280957098068</v>
      </c>
      <c r="G33" s="14"/>
      <c r="H33" s="14">
        <f>F33/G31</f>
        <v>5.8103091527351642</v>
      </c>
    </row>
    <row r="34" spans="1:8" x14ac:dyDescent="0.25">
      <c r="A34" s="32" t="s">
        <v>63</v>
      </c>
      <c r="B34" s="32"/>
      <c r="C34" s="20">
        <v>27.333999633789063</v>
      </c>
      <c r="D34" s="20">
        <v>25.861000061035156</v>
      </c>
      <c r="E34" s="20">
        <f t="shared" si="0"/>
        <v>1.4729995727539063</v>
      </c>
      <c r="F34" s="25">
        <f t="shared" si="1"/>
        <v>0.36023254389032411</v>
      </c>
      <c r="G34" s="25">
        <v>0.15192011068041952</v>
      </c>
      <c r="H34" s="14">
        <f>F34/G34</f>
        <v>2.3711972185704395</v>
      </c>
    </row>
    <row r="35" spans="1:8" x14ac:dyDescent="0.25">
      <c r="A35" s="32"/>
      <c r="B35" s="32"/>
      <c r="C35" s="20">
        <v>27.398000717163086</v>
      </c>
      <c r="D35" s="20">
        <v>25.811000823974609</v>
      </c>
      <c r="E35" s="20">
        <f t="shared" si="0"/>
        <v>1.5869998931884766</v>
      </c>
      <c r="F35" s="25">
        <f t="shared" si="1"/>
        <v>0.3328629279529669</v>
      </c>
      <c r="G35" s="14"/>
      <c r="H35" s="14">
        <f>F35/G34</f>
        <v>2.1910392670341077</v>
      </c>
    </row>
    <row r="36" spans="1:8" x14ac:dyDescent="0.25">
      <c r="A36" s="32"/>
      <c r="B36" s="32"/>
      <c r="C36" s="20">
        <v>27.468000411987305</v>
      </c>
      <c r="D36" s="20">
        <v>25.834999084472656</v>
      </c>
      <c r="E36" s="20">
        <f t="shared" si="0"/>
        <v>1.6330013275146484</v>
      </c>
      <c r="F36" s="25">
        <f t="shared" si="1"/>
        <v>0.3224167659878448</v>
      </c>
      <c r="G36" s="14"/>
      <c r="H36" s="14">
        <f>F36/G34</f>
        <v>2.1222783773906242</v>
      </c>
    </row>
    <row r="37" spans="1:8" x14ac:dyDescent="0.25">
      <c r="A37" s="32" t="s">
        <v>61</v>
      </c>
      <c r="B37" s="32" t="s">
        <v>181</v>
      </c>
      <c r="C37" s="20">
        <v>23.044000625610352</v>
      </c>
      <c r="D37" s="20">
        <v>21.142000198364258</v>
      </c>
      <c r="E37" s="20">
        <f t="shared" si="0"/>
        <v>1.9020004272460938</v>
      </c>
      <c r="F37" s="25">
        <f t="shared" si="1"/>
        <v>0.26757209536665988</v>
      </c>
      <c r="G37" s="25">
        <f>AVERAGE(F37:F39)</f>
        <v>0.25240275490944802</v>
      </c>
      <c r="H37" s="14">
        <f>F37/G37</f>
        <v>1.0600997420279901</v>
      </c>
    </row>
    <row r="38" spans="1:8" x14ac:dyDescent="0.25">
      <c r="A38" s="32"/>
      <c r="B38" s="32"/>
      <c r="C38" s="20">
        <v>23.139999389648438</v>
      </c>
      <c r="D38" s="20">
        <v>21.13800048828125</v>
      </c>
      <c r="E38" s="20">
        <f t="shared" si="0"/>
        <v>2.0019989013671875</v>
      </c>
      <c r="F38" s="25">
        <f t="shared" si="1"/>
        <v>0.24965385664015086</v>
      </c>
      <c r="G38" s="14"/>
      <c r="H38" s="14">
        <f>F38/G37</f>
        <v>0.98910907977100582</v>
      </c>
    </row>
    <row r="39" spans="1:8" x14ac:dyDescent="0.25">
      <c r="A39" s="32"/>
      <c r="B39" s="32"/>
      <c r="C39" s="20">
        <v>23.172000885009766</v>
      </c>
      <c r="D39" s="20">
        <v>21.113000869750977</v>
      </c>
      <c r="E39" s="20">
        <f t="shared" si="0"/>
        <v>2.0590000152587891</v>
      </c>
      <c r="F39" s="25">
        <f t="shared" si="1"/>
        <v>0.23998231272153325</v>
      </c>
      <c r="G39" s="14"/>
      <c r="H39" s="14">
        <f>F39/G37</f>
        <v>0.95079117820100367</v>
      </c>
    </row>
    <row r="40" spans="1:8" x14ac:dyDescent="0.25">
      <c r="A40" s="32" t="s">
        <v>62</v>
      </c>
      <c r="B40" s="32"/>
      <c r="C40" s="20">
        <v>26.034999847412109</v>
      </c>
      <c r="D40" s="20">
        <v>25.180999755859375</v>
      </c>
      <c r="E40" s="20">
        <f t="shared" si="0"/>
        <v>0.85400009155273438</v>
      </c>
      <c r="F40" s="25">
        <f t="shared" si="1"/>
        <v>0.55324864143724195</v>
      </c>
      <c r="G40" s="25">
        <v>0.25240275490944802</v>
      </c>
      <c r="H40" s="14">
        <f>F40/G40</f>
        <v>2.1919279036226262</v>
      </c>
    </row>
    <row r="41" spans="1:8" x14ac:dyDescent="0.25">
      <c r="A41" s="32"/>
      <c r="B41" s="32"/>
      <c r="C41" s="20">
        <v>26.153999328613281</v>
      </c>
      <c r="D41" s="20">
        <v>25.216999053955078</v>
      </c>
      <c r="E41" s="20">
        <f t="shared" si="0"/>
        <v>0.93700027465820313</v>
      </c>
      <c r="F41" s="25">
        <f t="shared" si="1"/>
        <v>0.52231778199399959</v>
      </c>
      <c r="G41" s="14"/>
      <c r="H41" s="14">
        <f>F41/G40</f>
        <v>2.0693822544899967</v>
      </c>
    </row>
    <row r="42" spans="1:8" x14ac:dyDescent="0.25">
      <c r="A42" s="32"/>
      <c r="B42" s="32"/>
      <c r="C42" s="20">
        <v>26.068000793457031</v>
      </c>
      <c r="D42" s="20">
        <v>25.104000091552734</v>
      </c>
      <c r="E42" s="20">
        <f t="shared" si="0"/>
        <v>0.96400070190429688</v>
      </c>
      <c r="F42" s="25">
        <f t="shared" si="1"/>
        <v>0.51263336953631944</v>
      </c>
      <c r="G42" s="14"/>
      <c r="H42" s="14">
        <f>F42/G40</f>
        <v>2.0310133687733787</v>
      </c>
    </row>
    <row r="43" spans="1:8" x14ac:dyDescent="0.25">
      <c r="A43" s="32" t="s">
        <v>63</v>
      </c>
      <c r="B43" s="32"/>
      <c r="C43" s="20">
        <v>28.433000564575195</v>
      </c>
      <c r="D43" s="20">
        <v>25.861000061035156</v>
      </c>
      <c r="E43" s="20">
        <f t="shared" si="0"/>
        <v>2.5720005035400391</v>
      </c>
      <c r="F43" s="25">
        <f t="shared" si="1"/>
        <v>0.16817084236899316</v>
      </c>
      <c r="G43" s="25">
        <v>0.25240275490944802</v>
      </c>
      <c r="H43" s="14">
        <f>F43/G43</f>
        <v>0.66627974179333382</v>
      </c>
    </row>
    <row r="44" spans="1:8" x14ac:dyDescent="0.25">
      <c r="A44" s="32"/>
      <c r="B44" s="32"/>
      <c r="C44" s="20">
        <v>28.492000579833984</v>
      </c>
      <c r="D44" s="20">
        <v>25.811000823974609</v>
      </c>
      <c r="E44" s="20">
        <f t="shared" si="0"/>
        <v>2.680999755859375</v>
      </c>
      <c r="F44" s="25">
        <f t="shared" si="1"/>
        <v>0.15593322287711331</v>
      </c>
      <c r="G44" s="14"/>
      <c r="H44" s="14">
        <f>F44/G43</f>
        <v>0.61779524923591222</v>
      </c>
    </row>
    <row r="45" spans="1:8" x14ac:dyDescent="0.25">
      <c r="A45" s="32"/>
      <c r="B45" s="32"/>
      <c r="C45" s="20">
        <v>28.301000595092773</v>
      </c>
      <c r="D45" s="20">
        <v>25.834999084472656</v>
      </c>
      <c r="E45" s="20">
        <f t="shared" si="0"/>
        <v>2.4660015106201172</v>
      </c>
      <c r="F45" s="25">
        <f t="shared" si="1"/>
        <v>0.18099208203378084</v>
      </c>
      <c r="G45" s="14"/>
      <c r="H45" s="14">
        <f>F45/G43</f>
        <v>0.71707649188977174</v>
      </c>
    </row>
    <row r="46" spans="1:8" x14ac:dyDescent="0.25">
      <c r="A46" s="32" t="s">
        <v>61</v>
      </c>
      <c r="B46" s="32" t="s">
        <v>244</v>
      </c>
      <c r="C46" s="20">
        <v>29.343999862670898</v>
      </c>
      <c r="D46" s="20">
        <v>21.142000198364258</v>
      </c>
      <c r="E46" s="20">
        <f t="shared" si="0"/>
        <v>8.2019996643066406</v>
      </c>
      <c r="F46" s="25">
        <f t="shared" si="1"/>
        <v>3.3958779780211019E-3</v>
      </c>
      <c r="G46" s="25">
        <f>AVERAGE(F46:F48)</f>
        <v>2.9452967353885092E-3</v>
      </c>
      <c r="H46" s="14">
        <f>F46/G46</f>
        <v>1.1529833097014441</v>
      </c>
    </row>
    <row r="47" spans="1:8" x14ac:dyDescent="0.25">
      <c r="A47" s="32"/>
      <c r="B47" s="32"/>
      <c r="C47" s="20">
        <v>29.812999725341797</v>
      </c>
      <c r="D47" s="20">
        <v>21.13800048828125</v>
      </c>
      <c r="E47" s="20">
        <f t="shared" si="0"/>
        <v>8.6749992370605469</v>
      </c>
      <c r="F47" s="25">
        <f t="shared" si="1"/>
        <v>2.4466115255273439E-3</v>
      </c>
      <c r="G47" s="14"/>
      <c r="H47" s="14">
        <f>F47/G46</f>
        <v>0.83068422143367349</v>
      </c>
    </row>
    <row r="48" spans="1:8" x14ac:dyDescent="0.25">
      <c r="A48" s="32"/>
      <c r="B48" s="32"/>
      <c r="C48" s="20">
        <v>29.496999740600586</v>
      </c>
      <c r="D48" s="20">
        <v>21.113000869750977</v>
      </c>
      <c r="E48" s="20">
        <f t="shared" si="0"/>
        <v>8.3839988708496094</v>
      </c>
      <c r="F48" s="25">
        <f t="shared" si="1"/>
        <v>2.9934007026170832E-3</v>
      </c>
      <c r="G48" s="14"/>
      <c r="H48" s="14">
        <f>F48/G46</f>
        <v>1.0163324688648829</v>
      </c>
    </row>
    <row r="49" spans="1:8" x14ac:dyDescent="0.25">
      <c r="A49" s="32" t="s">
        <v>62</v>
      </c>
      <c r="B49" s="32"/>
      <c r="C49" s="20">
        <v>32.494998931884766</v>
      </c>
      <c r="D49" s="20">
        <v>25.180999755859375</v>
      </c>
      <c r="E49" s="20">
        <f t="shared" si="0"/>
        <v>7.3139991760253906</v>
      </c>
      <c r="F49" s="25">
        <f t="shared" si="1"/>
        <v>6.2844439872528643E-3</v>
      </c>
      <c r="G49" s="25">
        <v>2.9452967353885092E-3</v>
      </c>
      <c r="H49" s="14">
        <f>F49/G49</f>
        <v>2.1337218460006522</v>
      </c>
    </row>
    <row r="50" spans="1:8" x14ac:dyDescent="0.25">
      <c r="A50" s="32"/>
      <c r="B50" s="32"/>
      <c r="C50" s="20">
        <v>32.368999481201172</v>
      </c>
      <c r="D50" s="20">
        <v>25.216999053955078</v>
      </c>
      <c r="E50" s="20">
        <f t="shared" si="0"/>
        <v>7.1520004272460938</v>
      </c>
      <c r="F50" s="25">
        <f t="shared" si="1"/>
        <v>7.0312629942421668E-3</v>
      </c>
      <c r="G50" s="14"/>
      <c r="H50" s="14">
        <f>F50/G49</f>
        <v>2.3872850941501773</v>
      </c>
    </row>
    <row r="51" spans="1:8" x14ac:dyDescent="0.25">
      <c r="A51" s="32"/>
      <c r="B51" s="32"/>
      <c r="C51" s="20">
        <v>32.869998931884766</v>
      </c>
      <c r="D51" s="20">
        <v>25.104000091552734</v>
      </c>
      <c r="E51" s="20">
        <f t="shared" si="0"/>
        <v>7.7659988403320313</v>
      </c>
      <c r="F51" s="25">
        <f t="shared" si="1"/>
        <v>4.5941101392878879E-3</v>
      </c>
      <c r="G51" s="14"/>
      <c r="H51" s="14">
        <f>F51/G49</f>
        <v>1.5598123218243021</v>
      </c>
    </row>
    <row r="52" spans="1:8" x14ac:dyDescent="0.25">
      <c r="A52" s="32" t="s">
        <v>63</v>
      </c>
      <c r="B52" s="32"/>
      <c r="C52" s="20">
        <v>33.688999176025391</v>
      </c>
      <c r="D52" s="20">
        <v>25.811000823974609</v>
      </c>
      <c r="E52" s="20">
        <f t="shared" si="0"/>
        <v>7.8779983520507813</v>
      </c>
      <c r="F52" s="25">
        <f t="shared" si="1"/>
        <v>4.2509518935143842E-3</v>
      </c>
      <c r="G52" s="25">
        <v>2.9452967353885092E-3</v>
      </c>
      <c r="H52" s="14">
        <f>F52/G52</f>
        <v>1.4433017367785348</v>
      </c>
    </row>
    <row r="53" spans="1:8" x14ac:dyDescent="0.25">
      <c r="A53" s="32"/>
      <c r="B53" s="32"/>
      <c r="C53" s="20">
        <v>33.9739990234375</v>
      </c>
      <c r="D53" s="20">
        <v>25.834999084472656</v>
      </c>
      <c r="E53" s="20">
        <f t="shared" si="0"/>
        <v>8.1389999389648438</v>
      </c>
      <c r="F53" s="25">
        <f t="shared" si="1"/>
        <v>3.5474549068044993E-3</v>
      </c>
      <c r="G53" s="14"/>
      <c r="H53" s="14">
        <f>F53/G52</f>
        <v>1.2044473699987177</v>
      </c>
    </row>
    <row r="54" spans="1:8" x14ac:dyDescent="0.25">
      <c r="A54" s="32"/>
      <c r="B54" s="32"/>
      <c r="C54" s="20"/>
      <c r="D54" s="20"/>
      <c r="E54" s="20"/>
      <c r="F54" s="25"/>
      <c r="G54" s="14"/>
      <c r="H54" s="14"/>
    </row>
    <row r="55" spans="1:8" x14ac:dyDescent="0.25">
      <c r="A55" s="32" t="s">
        <v>61</v>
      </c>
      <c r="B55" s="32" t="s">
        <v>268</v>
      </c>
      <c r="C55" s="20">
        <v>26.340999603271484</v>
      </c>
      <c r="D55" s="20">
        <v>21.142000198364258</v>
      </c>
      <c r="E55" s="20">
        <f t="shared" si="0"/>
        <v>5.1989994049072266</v>
      </c>
      <c r="F55" s="25">
        <f t="shared" si="1"/>
        <v>2.7223579733812609E-2</v>
      </c>
      <c r="G55" s="25">
        <f>AVERAGE(F55:F57)</f>
        <v>2.6340472635611945E-2</v>
      </c>
      <c r="H55" s="14">
        <f>F55/G55</f>
        <v>1.0335266230950888</v>
      </c>
    </row>
    <row r="56" spans="1:8" x14ac:dyDescent="0.25">
      <c r="A56" s="32"/>
      <c r="B56" s="32"/>
      <c r="C56" s="20">
        <v>26.39900016784668</v>
      </c>
      <c r="D56" s="20">
        <v>21.13800048828125</v>
      </c>
      <c r="E56" s="20">
        <f t="shared" si="0"/>
        <v>5.2609996795654297</v>
      </c>
      <c r="F56" s="25">
        <f t="shared" si="1"/>
        <v>2.6078420828340103E-2</v>
      </c>
      <c r="G56" s="14"/>
      <c r="H56" s="14">
        <f>F56/G55</f>
        <v>0.99005136274899064</v>
      </c>
    </row>
    <row r="57" spans="1:8" x14ac:dyDescent="0.25">
      <c r="A57" s="32"/>
      <c r="B57" s="32"/>
      <c r="C57" s="20">
        <v>26.393999099731445</v>
      </c>
      <c r="D57" s="20">
        <v>21.113000869750977</v>
      </c>
      <c r="E57" s="20">
        <f t="shared" si="0"/>
        <v>5.2809982299804688</v>
      </c>
      <c r="F57" s="25">
        <f t="shared" si="1"/>
        <v>2.5719417344683131E-2</v>
      </c>
      <c r="G57" s="14"/>
      <c r="H57" s="14">
        <f>F57/G55</f>
        <v>0.97642201415592078</v>
      </c>
    </row>
    <row r="58" spans="1:8" x14ac:dyDescent="0.25">
      <c r="A58" s="32" t="s">
        <v>62</v>
      </c>
      <c r="B58" s="32"/>
      <c r="C58" s="20">
        <v>29.330999374389648</v>
      </c>
      <c r="D58" s="20">
        <v>25.180999755859375</v>
      </c>
      <c r="E58" s="20">
        <f t="shared" si="0"/>
        <v>4.1499996185302734</v>
      </c>
      <c r="F58" s="25">
        <f t="shared" si="1"/>
        <v>5.6328168807168823E-2</v>
      </c>
      <c r="G58" s="25">
        <v>2.6340472635611945E-2</v>
      </c>
      <c r="H58" s="14">
        <f>F58/G58</f>
        <v>2.1384646200696467</v>
      </c>
    </row>
    <row r="59" spans="1:8" x14ac:dyDescent="0.25">
      <c r="A59" s="32"/>
      <c r="B59" s="32"/>
      <c r="C59" s="20">
        <v>29.444999694824219</v>
      </c>
      <c r="D59" s="20">
        <v>25.216999053955078</v>
      </c>
      <c r="E59" s="20">
        <f t="shared" si="0"/>
        <v>4.2280006408691406</v>
      </c>
      <c r="F59" s="25">
        <f t="shared" si="1"/>
        <v>5.3363583444455916E-2</v>
      </c>
      <c r="G59" s="14"/>
      <c r="H59" s="14">
        <f>F59/G58</f>
        <v>2.0259159424614541</v>
      </c>
    </row>
    <row r="60" spans="1:8" x14ac:dyDescent="0.25">
      <c r="A60" s="32"/>
      <c r="B60" s="32"/>
      <c r="C60" s="20">
        <v>29.433000564575195</v>
      </c>
      <c r="D60" s="20">
        <v>25.104000091552734</v>
      </c>
      <c r="E60" s="20">
        <f t="shared" si="0"/>
        <v>4.3290004730224609</v>
      </c>
      <c r="F60" s="25">
        <f t="shared" si="1"/>
        <v>4.975548986013037E-2</v>
      </c>
      <c r="G60" s="14"/>
      <c r="H60" s="14">
        <f>F60/G58</f>
        <v>1.8889368671715348</v>
      </c>
    </row>
    <row r="61" spans="1:8" x14ac:dyDescent="0.25">
      <c r="A61" s="32" t="s">
        <v>63</v>
      </c>
      <c r="B61" s="32"/>
      <c r="C61" s="20">
        <v>31.233999252319336</v>
      </c>
      <c r="D61" s="20">
        <v>25.861000061035156</v>
      </c>
      <c r="E61" s="20">
        <f t="shared" si="0"/>
        <v>5.3729991912841797</v>
      </c>
      <c r="F61" s="25">
        <f t="shared" si="1"/>
        <v>2.4130486435678031E-2</v>
      </c>
      <c r="G61" s="25">
        <v>2.6340472635611945E-2</v>
      </c>
      <c r="H61" s="14">
        <f>F61/G61</f>
        <v>0.91609921999098665</v>
      </c>
    </row>
    <row r="62" spans="1:8" x14ac:dyDescent="0.25">
      <c r="A62" s="32"/>
      <c r="B62" s="32"/>
      <c r="C62" s="20">
        <v>30.909000396728516</v>
      </c>
      <c r="D62" s="20">
        <v>25.811000823974609</v>
      </c>
      <c r="E62" s="20">
        <f t="shared" si="0"/>
        <v>5.0979995727539063</v>
      </c>
      <c r="F62" s="25">
        <f t="shared" si="1"/>
        <v>2.9197738236845527E-2</v>
      </c>
      <c r="G62" s="14"/>
      <c r="H62" s="14">
        <f>F62/G61</f>
        <v>1.1084743482305857</v>
      </c>
    </row>
    <row r="63" spans="1:8" x14ac:dyDescent="0.25">
      <c r="A63" s="32"/>
      <c r="B63" s="32"/>
      <c r="C63" s="20">
        <v>30.72599983215332</v>
      </c>
      <c r="D63" s="20">
        <v>25.834999084472656</v>
      </c>
      <c r="E63" s="20">
        <f t="shared" si="0"/>
        <v>4.8910007476806641</v>
      </c>
      <c r="F63" s="25">
        <f t="shared" si="1"/>
        <v>3.3702496024036036E-2</v>
      </c>
      <c r="G63" s="14"/>
      <c r="H63" s="14">
        <f>F63/G61</f>
        <v>1.2794947338367322</v>
      </c>
    </row>
  </sheetData>
  <mergeCells count="27">
    <mergeCell ref="B1:D1"/>
    <mergeCell ref="E1:G1"/>
    <mergeCell ref="H1:J1"/>
    <mergeCell ref="A10:A12"/>
    <mergeCell ref="A37:A39"/>
    <mergeCell ref="A40:A42"/>
    <mergeCell ref="A13:A15"/>
    <mergeCell ref="A16:A18"/>
    <mergeCell ref="A19:A21"/>
    <mergeCell ref="A22:A24"/>
    <mergeCell ref="A25:A27"/>
    <mergeCell ref="A58:A60"/>
    <mergeCell ref="A61:A63"/>
    <mergeCell ref="B10:B18"/>
    <mergeCell ref="B19:B27"/>
    <mergeCell ref="B28:B36"/>
    <mergeCell ref="B37:B45"/>
    <mergeCell ref="B46:B54"/>
    <mergeCell ref="B55:B63"/>
    <mergeCell ref="A43:A45"/>
    <mergeCell ref="A46:A48"/>
    <mergeCell ref="A49:A51"/>
    <mergeCell ref="A52:A54"/>
    <mergeCell ref="A55:A57"/>
    <mergeCell ref="A28:A30"/>
    <mergeCell ref="A31:A33"/>
    <mergeCell ref="A34:A36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ADBF3-9748-432F-B5C7-E6A5673C2A40}">
  <dimension ref="A1:N29"/>
  <sheetViews>
    <sheetView workbookViewId="0">
      <selection activeCell="R14" sqref="R14"/>
    </sheetView>
  </sheetViews>
  <sheetFormatPr defaultRowHeight="13.2" x14ac:dyDescent="0.25"/>
  <cols>
    <col min="1" max="5" width="9.109375" style="18" bestFit="1" customWidth="1"/>
    <col min="6" max="9" width="10.44140625" style="18" bestFit="1" customWidth="1"/>
    <col min="10" max="10" width="9.109375" style="18" bestFit="1" customWidth="1"/>
    <col min="11" max="13" width="9.21875" style="18" bestFit="1" customWidth="1"/>
    <col min="14" max="14" width="9.88671875" style="18" bestFit="1" customWidth="1"/>
    <col min="15" max="16384" width="8.88671875" style="18"/>
  </cols>
  <sheetData>
    <row r="1" spans="1:14" x14ac:dyDescent="0.25">
      <c r="B1" s="31" t="s">
        <v>265</v>
      </c>
      <c r="C1" s="31"/>
      <c r="D1" s="31"/>
      <c r="E1" s="31"/>
      <c r="F1" s="31" t="s">
        <v>266</v>
      </c>
      <c r="G1" s="31"/>
      <c r="H1" s="31"/>
      <c r="I1" s="31"/>
      <c r="J1" s="31" t="s">
        <v>267</v>
      </c>
      <c r="K1" s="31"/>
      <c r="L1" s="31"/>
      <c r="M1" s="31"/>
    </row>
    <row r="2" spans="1:14" x14ac:dyDescent="0.25">
      <c r="A2" s="1" t="s">
        <v>23</v>
      </c>
      <c r="B2" s="2">
        <v>16.239999999999998</v>
      </c>
      <c r="C2" s="2">
        <v>25.51</v>
      </c>
      <c r="D2" s="2">
        <v>13.89</v>
      </c>
      <c r="E2" s="2">
        <v>18.52</v>
      </c>
      <c r="F2" s="2">
        <v>32.56</v>
      </c>
      <c r="G2" s="2">
        <v>29.9</v>
      </c>
      <c r="H2" s="2">
        <v>22.71</v>
      </c>
      <c r="I2" s="2">
        <v>27.63</v>
      </c>
      <c r="J2" s="2">
        <v>14.12</v>
      </c>
      <c r="K2" s="2">
        <v>25.77</v>
      </c>
      <c r="L2" s="2">
        <v>15.71</v>
      </c>
      <c r="M2" s="2">
        <v>-1.05</v>
      </c>
    </row>
    <row r="3" spans="1:14" x14ac:dyDescent="0.25">
      <c r="A3" s="1" t="s">
        <v>24</v>
      </c>
      <c r="B3" s="2">
        <v>30.78</v>
      </c>
      <c r="C3" s="2">
        <v>33.85</v>
      </c>
      <c r="D3" s="2">
        <v>31.42</v>
      </c>
      <c r="E3" s="2">
        <v>32.86</v>
      </c>
      <c r="F3" s="2">
        <v>49.85</v>
      </c>
      <c r="G3" s="2">
        <v>50.49</v>
      </c>
      <c r="H3" s="2">
        <v>44.56</v>
      </c>
      <c r="I3" s="2">
        <v>45.24</v>
      </c>
      <c r="J3" s="2">
        <v>35.28</v>
      </c>
      <c r="K3" s="2">
        <v>34.880000000000003</v>
      </c>
      <c r="L3" s="2">
        <v>41.5</v>
      </c>
      <c r="M3" s="2">
        <v>18.95</v>
      </c>
    </row>
    <row r="4" spans="1:14" x14ac:dyDescent="0.25">
      <c r="A4" s="1" t="s">
        <v>29</v>
      </c>
      <c r="B4" s="2">
        <v>47.76</v>
      </c>
      <c r="C4" s="2">
        <v>57.86</v>
      </c>
      <c r="D4" s="2">
        <v>52.77</v>
      </c>
      <c r="E4" s="2">
        <v>53.79</v>
      </c>
      <c r="F4" s="2">
        <v>72.34</v>
      </c>
      <c r="G4" s="2">
        <v>79</v>
      </c>
      <c r="H4" s="2">
        <v>71.77</v>
      </c>
      <c r="I4" s="2">
        <v>73.64</v>
      </c>
      <c r="J4" s="2">
        <v>56.12</v>
      </c>
      <c r="K4" s="2">
        <v>42.52</v>
      </c>
      <c r="L4" s="2">
        <v>50.44</v>
      </c>
      <c r="M4" s="2">
        <v>49.26</v>
      </c>
    </row>
    <row r="5" spans="1:14" x14ac:dyDescent="0.25">
      <c r="A5" s="1" t="s">
        <v>25</v>
      </c>
      <c r="B5" s="2">
        <v>78.03</v>
      </c>
      <c r="C5" s="2">
        <v>80.91</v>
      </c>
      <c r="D5" s="2">
        <v>74.45</v>
      </c>
      <c r="E5" s="2">
        <v>79.14</v>
      </c>
      <c r="F5" s="2">
        <v>91.54</v>
      </c>
      <c r="G5" s="2">
        <v>91.49</v>
      </c>
      <c r="H5" s="2">
        <v>90.01</v>
      </c>
      <c r="I5" s="2">
        <v>90.42</v>
      </c>
      <c r="J5" s="2">
        <v>69.069999999999993</v>
      </c>
      <c r="K5" s="2">
        <v>69.540000000000006</v>
      </c>
      <c r="L5" s="2">
        <v>70.58</v>
      </c>
      <c r="M5" s="2">
        <v>70.14</v>
      </c>
    </row>
    <row r="7" spans="1:14" x14ac:dyDescent="0.25">
      <c r="A7" s="18" t="s">
        <v>67</v>
      </c>
    </row>
    <row r="8" spans="1:14" x14ac:dyDescent="0.25">
      <c r="A8" s="17">
        <v>427735</v>
      </c>
      <c r="B8" s="17">
        <v>364315</v>
      </c>
      <c r="C8" s="17">
        <v>406063</v>
      </c>
      <c r="D8" s="17">
        <v>387309</v>
      </c>
      <c r="E8" s="17">
        <v>396355.5</v>
      </c>
      <c r="F8" s="24">
        <v>1.0791700884685591</v>
      </c>
      <c r="G8" s="24">
        <v>0.91916221674733922</v>
      </c>
      <c r="H8" s="24">
        <v>1.0244919018406455</v>
      </c>
      <c r="I8" s="24">
        <v>0.97717579294345602</v>
      </c>
      <c r="J8" s="24"/>
      <c r="K8" s="24">
        <v>-7.9170088468559108E-2</v>
      </c>
      <c r="L8" s="24">
        <v>8.0837783252660778E-2</v>
      </c>
      <c r="M8" s="24">
        <v>-2.4491901840645536E-2</v>
      </c>
      <c r="N8" s="24">
        <v>2.2824207056543977E-2</v>
      </c>
    </row>
    <row r="9" spans="1:14" x14ac:dyDescent="0.25">
      <c r="A9" s="17">
        <v>431927</v>
      </c>
      <c r="B9" s="17">
        <v>361566</v>
      </c>
      <c r="C9" s="17">
        <v>371052</v>
      </c>
      <c r="D9" s="17">
        <v>381219</v>
      </c>
      <c r="E9" s="17"/>
      <c r="F9" s="24">
        <v>1.0897464523641025</v>
      </c>
      <c r="G9" s="24">
        <v>0.91222652391602987</v>
      </c>
      <c r="H9" s="24">
        <v>0.93615958400980936</v>
      </c>
      <c r="I9" s="24">
        <v>0.96181079863910046</v>
      </c>
      <c r="J9" s="24"/>
      <c r="K9" s="24">
        <v>-8.9746452364102502E-2</v>
      </c>
      <c r="L9" s="24">
        <v>8.7773476083970126E-2</v>
      </c>
      <c r="M9" s="24">
        <v>6.3840415990190635E-2</v>
      </c>
      <c r="N9" s="24">
        <v>3.8189201360899538E-2</v>
      </c>
    </row>
    <row r="10" spans="1:14" x14ac:dyDescent="0.25">
      <c r="A10" s="17">
        <v>331985</v>
      </c>
      <c r="B10" s="17">
        <v>295250</v>
      </c>
      <c r="C10" s="17">
        <v>341308</v>
      </c>
      <c r="D10" s="17">
        <v>322943</v>
      </c>
      <c r="E10" s="17"/>
      <c r="F10" s="24">
        <v>0.83759402859301813</v>
      </c>
      <c r="G10" s="24">
        <v>0.74491208019063693</v>
      </c>
      <c r="H10" s="24">
        <v>0.86111584171280575</v>
      </c>
      <c r="I10" s="24">
        <v>0.81478117498054148</v>
      </c>
      <c r="J10" s="24"/>
      <c r="K10" s="24">
        <v>0.16240597140698187</v>
      </c>
      <c r="L10" s="24">
        <v>0.25508791980936307</v>
      </c>
      <c r="M10" s="24">
        <v>0.13888415828719425</v>
      </c>
      <c r="N10" s="24">
        <v>0.18521882501945852</v>
      </c>
    </row>
    <row r="11" spans="1:14" x14ac:dyDescent="0.25">
      <c r="A11" s="17">
        <v>274359</v>
      </c>
      <c r="B11" s="17">
        <v>262173</v>
      </c>
      <c r="C11" s="17">
        <v>271824</v>
      </c>
      <c r="D11" s="17">
        <v>266097</v>
      </c>
      <c r="E11" s="17"/>
      <c r="F11" s="24">
        <v>0.6922043468552852</v>
      </c>
      <c r="G11" s="24">
        <v>0.66145922032115112</v>
      </c>
      <c r="H11" s="24">
        <v>0.68580857336406331</v>
      </c>
      <c r="I11" s="24">
        <v>0.67135942354779987</v>
      </c>
      <c r="J11" s="24"/>
      <c r="K11" s="24">
        <v>0.3077956531447148</v>
      </c>
      <c r="L11" s="24">
        <v>0.33854077967884888</v>
      </c>
      <c r="M11" s="24">
        <v>0.31419142663593669</v>
      </c>
      <c r="N11" s="24">
        <v>0.32864057645220013</v>
      </c>
    </row>
    <row r="12" spans="1:14" x14ac:dyDescent="0.25">
      <c r="A12" s="17">
        <v>207062</v>
      </c>
      <c r="B12" s="17">
        <v>167016</v>
      </c>
      <c r="C12" s="17">
        <v>187212</v>
      </c>
      <c r="D12" s="17">
        <v>183137</v>
      </c>
      <c r="E12" s="17"/>
      <c r="F12" s="24">
        <v>0.52241485232323004</v>
      </c>
      <c r="G12" s="24">
        <v>0.42137929207491759</v>
      </c>
      <c r="H12" s="24">
        <v>0.47233354904877062</v>
      </c>
      <c r="I12" s="24">
        <v>0.46205237469897603</v>
      </c>
      <c r="J12" s="24"/>
      <c r="K12" s="24">
        <v>0.47758514767676996</v>
      </c>
      <c r="L12" s="24">
        <v>0.57862070792508247</v>
      </c>
      <c r="M12" s="24">
        <v>0.52766645095122944</v>
      </c>
      <c r="N12" s="24">
        <v>0.53794762530102402</v>
      </c>
    </row>
    <row r="13" spans="1:14" x14ac:dyDescent="0.25">
      <c r="A13" s="17">
        <v>87074</v>
      </c>
      <c r="B13" s="17">
        <v>75679</v>
      </c>
      <c r="C13" s="17">
        <v>101252</v>
      </c>
      <c r="D13" s="17">
        <v>82695</v>
      </c>
      <c r="E13" s="17"/>
      <c r="F13" s="24">
        <v>0.21968661971386799</v>
      </c>
      <c r="G13" s="24">
        <v>0.19093717634800073</v>
      </c>
      <c r="H13" s="24">
        <v>0.25545753748844158</v>
      </c>
      <c r="I13" s="24">
        <v>0.2086384571426409</v>
      </c>
      <c r="J13" s="24"/>
      <c r="K13" s="24">
        <v>0.78031338028613195</v>
      </c>
      <c r="L13" s="24">
        <v>0.80906282365199922</v>
      </c>
      <c r="M13" s="24">
        <v>0.74454246251155842</v>
      </c>
      <c r="N13" s="24">
        <v>0.79136154285735905</v>
      </c>
    </row>
    <row r="14" spans="1:14" x14ac:dyDescent="0.25">
      <c r="A14" s="17"/>
      <c r="B14" s="17"/>
      <c r="C14" s="17"/>
      <c r="D14" s="17"/>
      <c r="E14" s="17"/>
      <c r="F14" s="24"/>
      <c r="G14" s="24"/>
      <c r="H14" s="24"/>
      <c r="I14" s="24"/>
      <c r="J14" s="24"/>
      <c r="K14" s="24"/>
      <c r="L14" s="24"/>
      <c r="M14" s="24"/>
      <c r="N14" s="24"/>
    </row>
    <row r="15" spans="1:14" x14ac:dyDescent="0.25">
      <c r="A15" s="17" t="s">
        <v>68</v>
      </c>
      <c r="B15" s="17"/>
      <c r="C15" s="17"/>
      <c r="D15" s="17"/>
      <c r="E15" s="17"/>
      <c r="F15" s="24"/>
      <c r="G15" s="24"/>
      <c r="H15" s="24"/>
      <c r="I15" s="24"/>
      <c r="J15" s="24"/>
      <c r="K15" s="24"/>
      <c r="L15" s="24"/>
      <c r="M15" s="24"/>
      <c r="N15" s="24"/>
    </row>
    <row r="16" spans="1:14" x14ac:dyDescent="0.25">
      <c r="A16" s="17">
        <v>451549</v>
      </c>
      <c r="B16" s="17">
        <v>476190</v>
      </c>
      <c r="C16" s="17">
        <v>533809</v>
      </c>
      <c r="D16" s="17">
        <v>536081</v>
      </c>
      <c r="E16" s="17">
        <v>499407.25</v>
      </c>
      <c r="F16" s="24">
        <v>0.90416980288433912</v>
      </c>
      <c r="G16" s="24">
        <v>0.95351029109906882</v>
      </c>
      <c r="H16" s="24">
        <v>1.0688850563457923</v>
      </c>
      <c r="I16" s="24">
        <v>1.073434449196077</v>
      </c>
      <c r="J16" s="24"/>
      <c r="K16" s="24">
        <v>9.5830197115660876E-2</v>
      </c>
      <c r="L16" s="24">
        <v>4.6489708900931181E-2</v>
      </c>
      <c r="M16" s="24">
        <v>-6.8885056345792339E-2</v>
      </c>
      <c r="N16" s="24">
        <v>-7.3434449196077001E-2</v>
      </c>
    </row>
    <row r="17" spans="1:14" x14ac:dyDescent="0.25">
      <c r="A17" s="17">
        <v>484458</v>
      </c>
      <c r="B17" s="17">
        <v>409798</v>
      </c>
      <c r="C17" s="17">
        <v>459701</v>
      </c>
      <c r="D17" s="17">
        <v>440679</v>
      </c>
      <c r="E17" s="17"/>
      <c r="F17" s="24">
        <v>0.97006591613698878</v>
      </c>
      <c r="G17" s="24">
        <v>0.82056870213951616</v>
      </c>
      <c r="H17" s="24">
        <v>0.92049315258307196</v>
      </c>
      <c r="I17" s="24">
        <v>0.88240400170361954</v>
      </c>
      <c r="J17" s="24"/>
      <c r="K17" s="24">
        <v>2.9934083863011218E-2</v>
      </c>
      <c r="L17" s="24">
        <v>0.17943129786048384</v>
      </c>
      <c r="M17" s="24">
        <v>7.9506847416928039E-2</v>
      </c>
      <c r="N17" s="24">
        <v>0.11759599829638046</v>
      </c>
    </row>
    <row r="18" spans="1:14" x14ac:dyDescent="0.25">
      <c r="A18" s="17">
        <v>336817</v>
      </c>
      <c r="B18" s="17">
        <v>350063</v>
      </c>
      <c r="C18" s="17">
        <v>386015</v>
      </c>
      <c r="D18" s="17">
        <v>361432</v>
      </c>
      <c r="E18" s="17"/>
      <c r="F18" s="24">
        <v>0.67443347343941507</v>
      </c>
      <c r="G18" s="24">
        <v>0.7009569143262423</v>
      </c>
      <c r="H18" s="24">
        <v>0.77294625048532528</v>
      </c>
      <c r="I18" s="24">
        <v>0.7237218999401891</v>
      </c>
      <c r="J18" s="24"/>
      <c r="K18" s="24">
        <v>0.32556652656058493</v>
      </c>
      <c r="L18" s="24">
        <v>0.2990430856737577</v>
      </c>
      <c r="M18" s="24">
        <v>0.22705374951467472</v>
      </c>
      <c r="N18" s="24">
        <v>0.2762781000598109</v>
      </c>
    </row>
    <row r="19" spans="1:14" x14ac:dyDescent="0.25">
      <c r="A19" s="17">
        <v>250443</v>
      </c>
      <c r="B19" s="17">
        <v>247253</v>
      </c>
      <c r="C19" s="17">
        <v>276850</v>
      </c>
      <c r="D19" s="17">
        <v>273498</v>
      </c>
      <c r="E19" s="17"/>
      <c r="F19" s="24">
        <v>0.50148045493127558</v>
      </c>
      <c r="G19" s="24">
        <v>0.49509288310363103</v>
      </c>
      <c r="H19" s="24">
        <v>0.55435713494776706</v>
      </c>
      <c r="I19" s="24">
        <v>0.54764517859470618</v>
      </c>
      <c r="J19" s="24"/>
      <c r="K19" s="24">
        <v>0.49851954506872442</v>
      </c>
      <c r="L19" s="24">
        <v>0.50490711689636902</v>
      </c>
      <c r="M19" s="24">
        <v>0.44564286505223294</v>
      </c>
      <c r="N19" s="24">
        <v>0.45235482140529382</v>
      </c>
    </row>
    <row r="20" spans="1:14" x14ac:dyDescent="0.25">
      <c r="A20" s="17">
        <v>138144</v>
      </c>
      <c r="B20" s="17">
        <v>104891</v>
      </c>
      <c r="C20" s="17">
        <v>140974</v>
      </c>
      <c r="D20" s="17">
        <v>131649</v>
      </c>
      <c r="E20" s="17"/>
      <c r="F20" s="24">
        <v>0.27661590048843898</v>
      </c>
      <c r="G20" s="24">
        <v>0.21003097071268281</v>
      </c>
      <c r="H20" s="24">
        <v>0.28228261781515812</v>
      </c>
      <c r="I20" s="24">
        <v>0.26361048386757663</v>
      </c>
      <c r="J20" s="24"/>
      <c r="K20" s="24">
        <v>0.72338409951156102</v>
      </c>
      <c r="L20" s="24">
        <v>0.78996902928731716</v>
      </c>
      <c r="M20" s="24">
        <v>0.71771738218484193</v>
      </c>
      <c r="N20" s="24">
        <v>0.73638951613242343</v>
      </c>
    </row>
    <row r="21" spans="1:14" x14ac:dyDescent="0.25">
      <c r="A21" s="17">
        <v>42252</v>
      </c>
      <c r="B21" s="17">
        <v>42491</v>
      </c>
      <c r="C21" s="17">
        <v>49873</v>
      </c>
      <c r="D21" s="17">
        <v>47850</v>
      </c>
      <c r="E21" s="17"/>
      <c r="F21" s="24">
        <v>8.4604289925277423E-2</v>
      </c>
      <c r="G21" s="24">
        <v>8.5082857218947344E-2</v>
      </c>
      <c r="H21" s="24">
        <v>9.9864379235145337E-2</v>
      </c>
      <c r="I21" s="24">
        <v>9.5813577414667353E-2</v>
      </c>
      <c r="J21" s="24"/>
      <c r="K21" s="24">
        <v>0.91539571007472254</v>
      </c>
      <c r="L21" s="24">
        <v>0.91491714278105263</v>
      </c>
      <c r="M21" s="24">
        <v>0.90013562076485465</v>
      </c>
      <c r="N21" s="24">
        <v>0.90418642258533266</v>
      </c>
    </row>
    <row r="22" spans="1:14" x14ac:dyDescent="0.25">
      <c r="B22" s="17"/>
      <c r="C22" s="17"/>
      <c r="D22" s="17"/>
      <c r="E22" s="17"/>
      <c r="F22" s="24"/>
      <c r="G22" s="24"/>
      <c r="H22" s="24"/>
      <c r="I22" s="24"/>
      <c r="J22" s="24"/>
      <c r="K22" s="24"/>
      <c r="L22" s="24"/>
      <c r="M22" s="24"/>
      <c r="N22" s="24"/>
    </row>
    <row r="23" spans="1:14" x14ac:dyDescent="0.25">
      <c r="A23" s="18" t="s">
        <v>69</v>
      </c>
      <c r="B23" s="17"/>
      <c r="C23" s="17"/>
      <c r="D23" s="17"/>
      <c r="E23" s="17"/>
      <c r="F23" s="24"/>
      <c r="G23" s="24"/>
      <c r="H23" s="24"/>
      <c r="I23" s="24"/>
      <c r="J23" s="24"/>
      <c r="K23" s="24"/>
      <c r="L23" s="24"/>
      <c r="M23" s="24"/>
      <c r="N23" s="24"/>
    </row>
    <row r="24" spans="1:14" x14ac:dyDescent="0.25">
      <c r="A24" s="17">
        <v>289303</v>
      </c>
      <c r="B24" s="17">
        <v>289819</v>
      </c>
      <c r="C24" s="17">
        <v>297849</v>
      </c>
      <c r="D24" s="17">
        <v>386446</v>
      </c>
      <c r="E24" s="17">
        <v>315854.25</v>
      </c>
      <c r="F24" s="24">
        <v>0.91593813983219485</v>
      </c>
      <c r="G24" s="24">
        <v>0.91757180446807285</v>
      </c>
      <c r="H24" s="24">
        <v>0.94299491885974007</v>
      </c>
      <c r="I24" s="24">
        <v>1.2234945036366451</v>
      </c>
      <c r="J24" s="24"/>
      <c r="K24" s="24">
        <v>8.4061860167805147E-2</v>
      </c>
      <c r="L24" s="24">
        <v>8.2428195531927151E-2</v>
      </c>
      <c r="M24" s="24">
        <v>5.7005081140259928E-2</v>
      </c>
      <c r="N24" s="24">
        <v>-0.22349450363664514</v>
      </c>
    </row>
    <row r="25" spans="1:14" x14ac:dyDescent="0.25">
      <c r="A25" s="17">
        <v>277552</v>
      </c>
      <c r="B25" s="17">
        <v>257386</v>
      </c>
      <c r="C25" s="17">
        <v>304292</v>
      </c>
      <c r="D25" s="17">
        <v>347475</v>
      </c>
      <c r="E25" s="17"/>
      <c r="F25" s="24">
        <v>0.87873427716513597</v>
      </c>
      <c r="G25" s="24">
        <v>0.81488838366297378</v>
      </c>
      <c r="H25" s="24">
        <v>0.96339356469106174</v>
      </c>
      <c r="I25" s="24">
        <v>1.1001116654102858</v>
      </c>
      <c r="J25" s="24"/>
      <c r="K25" s="24">
        <v>0.12126572283486403</v>
      </c>
      <c r="L25" s="24">
        <v>0.18511161633702622</v>
      </c>
      <c r="M25" s="24">
        <v>3.6606435308938257E-2</v>
      </c>
      <c r="N25" s="24">
        <v>-0.10011166541028582</v>
      </c>
    </row>
    <row r="26" spans="1:14" x14ac:dyDescent="0.25">
      <c r="A26" s="17">
        <v>271242</v>
      </c>
      <c r="B26" s="17">
        <v>234466</v>
      </c>
      <c r="C26" s="17">
        <v>266231</v>
      </c>
      <c r="D26" s="17">
        <v>319184</v>
      </c>
      <c r="E26" s="17"/>
      <c r="F26" s="24">
        <v>0.85875671155972866</v>
      </c>
      <c r="G26" s="24">
        <v>0.74232328006932313</v>
      </c>
      <c r="H26" s="24">
        <v>0.84289180169464217</v>
      </c>
      <c r="I26" s="24">
        <v>1.0105418859265174</v>
      </c>
      <c r="J26" s="24"/>
      <c r="K26" s="24">
        <v>0.14124328844027134</v>
      </c>
      <c r="L26" s="24">
        <v>0.25767671993067687</v>
      </c>
      <c r="M26" s="24">
        <v>0.15710819830535783</v>
      </c>
      <c r="N26" s="24">
        <v>-1.0541885926517391E-2</v>
      </c>
    </row>
    <row r="27" spans="1:14" x14ac:dyDescent="0.25">
      <c r="A27" s="17">
        <v>204435</v>
      </c>
      <c r="B27" s="17">
        <v>205678</v>
      </c>
      <c r="C27" s="17">
        <v>184771</v>
      </c>
      <c r="D27" s="17">
        <v>255993</v>
      </c>
      <c r="E27" s="17"/>
      <c r="F27" s="24">
        <v>0.6472446314645709</v>
      </c>
      <c r="G27" s="24">
        <v>0.6511799902676646</v>
      </c>
      <c r="H27" s="24">
        <v>0.58498807836397992</v>
      </c>
      <c r="I27" s="24">
        <v>0.81047812234945038</v>
      </c>
      <c r="J27" s="24"/>
      <c r="K27" s="24">
        <v>0.3527553685354291</v>
      </c>
      <c r="L27" s="24">
        <v>0.3488200097323354</v>
      </c>
      <c r="M27" s="24">
        <v>0.41501192163602008</v>
      </c>
      <c r="N27" s="24">
        <v>0.18952187765054962</v>
      </c>
    </row>
    <row r="28" spans="1:14" x14ac:dyDescent="0.25">
      <c r="A28" s="17">
        <v>138607</v>
      </c>
      <c r="B28" s="17">
        <v>181549</v>
      </c>
      <c r="C28" s="17">
        <v>156523</v>
      </c>
      <c r="D28" s="17">
        <v>160249</v>
      </c>
      <c r="E28" s="17"/>
      <c r="F28" s="24">
        <v>0.43883208175415056</v>
      </c>
      <c r="G28" s="24">
        <v>0.57478717243995092</v>
      </c>
      <c r="H28" s="24">
        <v>0.49555443759986806</v>
      </c>
      <c r="I28" s="24">
        <v>0.50735101595894061</v>
      </c>
      <c r="J28" s="24"/>
      <c r="K28" s="24">
        <v>0.56116791824584944</v>
      </c>
      <c r="L28" s="24">
        <v>0.42521282756004908</v>
      </c>
      <c r="M28" s="24">
        <v>0.50444556240013194</v>
      </c>
      <c r="N28" s="24">
        <v>0.49264898404105939</v>
      </c>
    </row>
    <row r="29" spans="1:14" x14ac:dyDescent="0.25">
      <c r="A29" s="17">
        <v>97696</v>
      </c>
      <c r="B29" s="17">
        <v>96225</v>
      </c>
      <c r="C29" s="17">
        <v>92920</v>
      </c>
      <c r="D29" s="17">
        <v>94307</v>
      </c>
      <c r="E29" s="17"/>
      <c r="F29" s="24">
        <v>0.30930717105956768</v>
      </c>
      <c r="G29" s="24">
        <v>0.30464996044062087</v>
      </c>
      <c r="H29" s="24">
        <v>0.29418627512748757</v>
      </c>
      <c r="I29" s="24">
        <v>0.29857754034059375</v>
      </c>
      <c r="J29" s="24"/>
      <c r="K29" s="24">
        <v>0.69069282894043238</v>
      </c>
      <c r="L29" s="24">
        <v>0.69535003955937913</v>
      </c>
      <c r="M29" s="24">
        <v>0.70581372487251248</v>
      </c>
      <c r="N29" s="24">
        <v>0.70142245965940631</v>
      </c>
    </row>
  </sheetData>
  <mergeCells count="3">
    <mergeCell ref="B1:E1"/>
    <mergeCell ref="F1:I1"/>
    <mergeCell ref="J1:M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21568-32F7-464D-9105-AEEF19AB4FCE}">
  <dimension ref="A1:I5"/>
  <sheetViews>
    <sheetView zoomScale="130" zoomScaleNormal="130" workbookViewId="0">
      <selection activeCell="C8" sqref="C8"/>
    </sheetView>
  </sheetViews>
  <sheetFormatPr defaultRowHeight="13.8" x14ac:dyDescent="0.25"/>
  <cols>
    <col min="1" max="1" width="30.109375" customWidth="1"/>
  </cols>
  <sheetData>
    <row r="1" spans="1:9" x14ac:dyDescent="0.25">
      <c r="A1" s="1"/>
      <c r="B1" s="31" t="s">
        <v>11</v>
      </c>
      <c r="C1" s="31"/>
      <c r="D1" s="31"/>
      <c r="E1" s="31"/>
      <c r="F1" s="31"/>
      <c r="G1" s="2"/>
      <c r="H1" s="2"/>
      <c r="I1" s="2"/>
    </row>
    <row r="2" spans="1:9" x14ac:dyDescent="0.25">
      <c r="A2" s="4" t="s">
        <v>6</v>
      </c>
      <c r="B2" s="2">
        <v>1.5740000000000001</v>
      </c>
      <c r="C2" s="2">
        <v>1.5389999999999999</v>
      </c>
      <c r="D2" s="2">
        <v>1.5840000000000001</v>
      </c>
      <c r="E2" s="2">
        <v>1.107</v>
      </c>
      <c r="F2" s="2">
        <v>0.997</v>
      </c>
    </row>
    <row r="3" spans="1:9" x14ac:dyDescent="0.25">
      <c r="A3" s="4" t="s">
        <v>7</v>
      </c>
      <c r="B3" s="2">
        <v>0.999</v>
      </c>
      <c r="C3" s="2">
        <v>1.0980000000000001</v>
      </c>
      <c r="D3" s="2">
        <v>0.66800000000000004</v>
      </c>
      <c r="E3" s="2">
        <v>0.52</v>
      </c>
      <c r="F3" s="2">
        <v>0.751</v>
      </c>
      <c r="G3" s="2"/>
      <c r="H3" s="2"/>
      <c r="I3" s="2"/>
    </row>
    <row r="4" spans="1:9" x14ac:dyDescent="0.25">
      <c r="A4" s="4" t="s">
        <v>8</v>
      </c>
      <c r="B4" s="2">
        <v>0.75</v>
      </c>
      <c r="C4" s="2">
        <v>1.202</v>
      </c>
      <c r="D4" s="2">
        <v>1.0529999999999999</v>
      </c>
      <c r="E4" s="2">
        <v>0.79200000000000004</v>
      </c>
      <c r="F4" s="2">
        <v>0.628</v>
      </c>
    </row>
    <row r="5" spans="1:9" x14ac:dyDescent="0.25">
      <c r="A5" s="4" t="s">
        <v>9</v>
      </c>
      <c r="B5" s="2">
        <v>0.14499999999999999</v>
      </c>
      <c r="C5" s="2">
        <v>0.17</v>
      </c>
      <c r="D5" s="2">
        <v>0.20899999999999999</v>
      </c>
      <c r="E5" s="2">
        <v>0.27</v>
      </c>
      <c r="F5" s="2">
        <v>0.28000000000000003</v>
      </c>
      <c r="G5" s="2"/>
      <c r="H5" s="2"/>
      <c r="I5" s="2"/>
    </row>
  </sheetData>
  <mergeCells count="1">
    <mergeCell ref="B1:F1"/>
  </mergeCells>
  <phoneticPr fontId="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0E1E4-1CEE-4D23-B38C-D111729D7414}">
  <dimension ref="A1:F4"/>
  <sheetViews>
    <sheetView workbookViewId="0">
      <selection activeCell="H7" sqref="H7"/>
    </sheetView>
  </sheetViews>
  <sheetFormatPr defaultRowHeight="13.8" x14ac:dyDescent="0.25"/>
  <cols>
    <col min="1" max="1" width="27.5546875" customWidth="1"/>
  </cols>
  <sheetData>
    <row r="1" spans="1:6" x14ac:dyDescent="0.25">
      <c r="B1" s="33" t="s">
        <v>11</v>
      </c>
      <c r="C1" s="33"/>
      <c r="D1" s="33"/>
      <c r="E1" s="33"/>
      <c r="F1" s="33"/>
    </row>
    <row r="2" spans="1:6" x14ac:dyDescent="0.25">
      <c r="A2" s="4" t="s">
        <v>70</v>
      </c>
      <c r="B2" s="2">
        <v>0.314</v>
      </c>
      <c r="C2" s="2">
        <v>0.30099999999999999</v>
      </c>
      <c r="D2" s="2">
        <v>0.42799999999999999</v>
      </c>
      <c r="E2" s="2">
        <v>0.29299999999999998</v>
      </c>
      <c r="F2" s="2">
        <v>0.23</v>
      </c>
    </row>
    <row r="3" spans="1:6" x14ac:dyDescent="0.25">
      <c r="A3" s="4" t="s">
        <v>71</v>
      </c>
      <c r="B3" s="2">
        <v>7.0000000000000007E-2</v>
      </c>
      <c r="C3" s="2">
        <v>6.5000000000000002E-2</v>
      </c>
      <c r="D3" s="2">
        <v>9.8000000000000004E-2</v>
      </c>
      <c r="E3" s="2">
        <v>6.8000000000000005E-2</v>
      </c>
      <c r="F3" s="2">
        <v>2.5999999999999999E-2</v>
      </c>
    </row>
    <row r="4" spans="1:6" x14ac:dyDescent="0.25">
      <c r="A4" s="4" t="s">
        <v>72</v>
      </c>
      <c r="B4" s="2">
        <v>0.26200000000000001</v>
      </c>
      <c r="C4" s="2">
        <v>0.23400000000000001</v>
      </c>
      <c r="D4" s="2">
        <v>0.20899999999999999</v>
      </c>
      <c r="E4" s="2">
        <v>0.26100000000000001</v>
      </c>
      <c r="F4" s="2">
        <v>0.245</v>
      </c>
    </row>
  </sheetData>
  <mergeCells count="1">
    <mergeCell ref="B1:F1"/>
  </mergeCells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B56F0-0463-4C1F-B542-4DC34A02C218}">
  <dimension ref="A1:D4"/>
  <sheetViews>
    <sheetView workbookViewId="0">
      <selection activeCell="F7" sqref="F7"/>
    </sheetView>
  </sheetViews>
  <sheetFormatPr defaultRowHeight="13.8" x14ac:dyDescent="0.25"/>
  <cols>
    <col min="1" max="1" width="23.6640625" customWidth="1"/>
  </cols>
  <sheetData>
    <row r="1" spans="1:4" x14ac:dyDescent="0.25">
      <c r="B1" s="33" t="s">
        <v>11</v>
      </c>
      <c r="C1" s="33"/>
      <c r="D1" s="33"/>
    </row>
    <row r="2" spans="1:4" x14ac:dyDescent="0.25">
      <c r="A2" s="4" t="s">
        <v>73</v>
      </c>
      <c r="B2" s="2">
        <v>0.96699999999999997</v>
      </c>
      <c r="C2" s="2">
        <v>0.877</v>
      </c>
      <c r="D2" s="2">
        <v>1.28</v>
      </c>
    </row>
    <row r="3" spans="1:4" x14ac:dyDescent="0.25">
      <c r="A3" s="4" t="s">
        <v>74</v>
      </c>
      <c r="B3" s="2">
        <v>0.123</v>
      </c>
      <c r="C3" s="2">
        <v>8.6999999999999994E-2</v>
      </c>
      <c r="D3" s="2">
        <v>9.0999999999999998E-2</v>
      </c>
    </row>
    <row r="4" spans="1:4" x14ac:dyDescent="0.25">
      <c r="A4" s="4" t="s">
        <v>75</v>
      </c>
      <c r="B4" s="2">
        <v>0.48699999999999999</v>
      </c>
      <c r="C4" s="2">
        <v>0.49099999999999999</v>
      </c>
      <c r="D4" s="2">
        <v>0.78</v>
      </c>
    </row>
  </sheetData>
  <mergeCells count="1">
    <mergeCell ref="B1:D1"/>
  </mergeCells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FEABC-5109-47B1-BDE9-70C7564AE306}">
  <dimension ref="A1:E3"/>
  <sheetViews>
    <sheetView workbookViewId="0">
      <selection activeCell="G20" sqref="G20"/>
    </sheetView>
  </sheetViews>
  <sheetFormatPr defaultRowHeight="13.8" x14ac:dyDescent="0.25"/>
  <sheetData>
    <row r="1" spans="1:5" x14ac:dyDescent="0.25">
      <c r="B1" s="33" t="s">
        <v>27</v>
      </c>
      <c r="C1" s="33"/>
      <c r="D1" s="33" t="s">
        <v>28</v>
      </c>
      <c r="E1" s="33"/>
    </row>
    <row r="2" spans="1:5" x14ac:dyDescent="0.25">
      <c r="A2" s="1" t="s">
        <v>76</v>
      </c>
      <c r="B2" s="2">
        <v>0.99445499999999998</v>
      </c>
      <c r="C2" s="2">
        <v>1.0055449999999999</v>
      </c>
      <c r="D2" s="2">
        <v>0.34459600000000001</v>
      </c>
      <c r="E2" s="2">
        <v>0.31621500000000002</v>
      </c>
    </row>
    <row r="3" spans="1:5" x14ac:dyDescent="0.25">
      <c r="A3" s="1" t="s">
        <v>77</v>
      </c>
      <c r="B3" s="2">
        <v>1.02668</v>
      </c>
      <c r="C3" s="2">
        <v>0.97331999999999996</v>
      </c>
      <c r="D3" s="2">
        <v>3.696056</v>
      </c>
      <c r="E3" s="2">
        <v>3.5726360000000001</v>
      </c>
    </row>
  </sheetData>
  <mergeCells count="2">
    <mergeCell ref="B1:C1"/>
    <mergeCell ref="D1:E1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6EAF9-E056-4A18-BD4A-38351265AB93}">
  <dimension ref="A1:L22"/>
  <sheetViews>
    <sheetView workbookViewId="0">
      <selection activeCell="C4" sqref="C4:E4"/>
    </sheetView>
  </sheetViews>
  <sheetFormatPr defaultRowHeight="13.8" x14ac:dyDescent="0.25"/>
  <cols>
    <col min="4" max="5" width="9.109375" bestFit="1" customWidth="1"/>
    <col min="6" max="6" width="22.33203125" bestFit="1" customWidth="1"/>
    <col min="7" max="8" width="26.33203125" bestFit="1" customWidth="1"/>
    <col min="9" max="10" width="9.109375" bestFit="1" customWidth="1"/>
  </cols>
  <sheetData>
    <row r="1" spans="1:12" x14ac:dyDescent="0.25">
      <c r="A1" s="31" t="s">
        <v>257</v>
      </c>
      <c r="B1" s="31"/>
      <c r="C1" s="31"/>
      <c r="D1" s="31" t="s">
        <v>258</v>
      </c>
      <c r="E1" s="31"/>
      <c r="F1" s="31"/>
      <c r="G1" s="31" t="s">
        <v>259</v>
      </c>
      <c r="H1" s="31"/>
      <c r="I1" s="31"/>
      <c r="J1" s="31" t="s">
        <v>260</v>
      </c>
      <c r="K1" s="31"/>
      <c r="L1" s="31"/>
    </row>
    <row r="2" spans="1:12" x14ac:dyDescent="0.25">
      <c r="A2" s="2">
        <v>1.1975100000000001</v>
      </c>
      <c r="B2" s="2">
        <v>0.97944699999999996</v>
      </c>
      <c r="C2" s="2">
        <v>0.82304299999999997</v>
      </c>
      <c r="D2" s="2">
        <v>95.474100000000007</v>
      </c>
      <c r="E2" s="2">
        <v>134.4605</v>
      </c>
      <c r="F2" s="2">
        <v>116.81140000000001</v>
      </c>
      <c r="G2" s="2">
        <v>1.340822</v>
      </c>
      <c r="H2" s="2">
        <v>1.1204799999999999</v>
      </c>
      <c r="I2" s="2">
        <v>1.1189290000000001</v>
      </c>
      <c r="J2" s="2">
        <v>5.3430260000000001</v>
      </c>
      <c r="K2" s="2">
        <v>5.6712129999999998</v>
      </c>
      <c r="L2" s="2">
        <v>5.4101119999999998</v>
      </c>
    </row>
    <row r="4" spans="1:12" x14ac:dyDescent="0.25">
      <c r="A4" s="32" t="s">
        <v>103</v>
      </c>
      <c r="B4" s="32"/>
      <c r="C4" s="18" t="s">
        <v>104</v>
      </c>
      <c r="D4" s="18" t="s">
        <v>102</v>
      </c>
      <c r="E4" s="18" t="s">
        <v>114</v>
      </c>
      <c r="F4" s="18"/>
      <c r="G4" s="18"/>
      <c r="H4" s="18"/>
      <c r="I4" s="18"/>
      <c r="J4" s="18"/>
    </row>
    <row r="5" spans="1:12" x14ac:dyDescent="0.25">
      <c r="A5" s="32" t="s">
        <v>79</v>
      </c>
      <c r="B5" s="32" t="s">
        <v>261</v>
      </c>
      <c r="C5" s="14" t="s">
        <v>256</v>
      </c>
      <c r="D5" s="20">
        <v>29.076000213623047</v>
      </c>
      <c r="E5" s="20">
        <v>21.118999481201172</v>
      </c>
      <c r="F5" s="21">
        <f t="shared" ref="F5:F22" si="0">D5-E5</f>
        <v>7.957000732421875</v>
      </c>
      <c r="G5" s="22">
        <f t="shared" ref="G5:G22" si="1">2^-F5</f>
        <v>4.0244274632220264E-3</v>
      </c>
      <c r="H5" s="22">
        <f>AVERAGE(G5:G7)</f>
        <v>3.3606621453515072E-3</v>
      </c>
      <c r="I5" s="14">
        <f>G5/H5</f>
        <v>1.1975102789754228</v>
      </c>
      <c r="J5" s="14"/>
    </row>
    <row r="6" spans="1:12" x14ac:dyDescent="0.25">
      <c r="A6" s="32"/>
      <c r="B6" s="32"/>
      <c r="C6" s="14" t="s">
        <v>256</v>
      </c>
      <c r="D6" s="20">
        <v>29.41200065612793</v>
      </c>
      <c r="E6" s="20">
        <v>21.165000915527344</v>
      </c>
      <c r="F6" s="21">
        <f t="shared" si="0"/>
        <v>8.2469997406005859</v>
      </c>
      <c r="G6" s="22">
        <f t="shared" si="1"/>
        <v>3.2915897695809681E-3</v>
      </c>
      <c r="H6" s="14"/>
      <c r="I6" s="14">
        <f>G6/H5</f>
        <v>0.97944679566612181</v>
      </c>
      <c r="J6" s="14"/>
    </row>
    <row r="7" spans="1:12" x14ac:dyDescent="0.25">
      <c r="A7" s="32"/>
      <c r="B7" s="32"/>
      <c r="C7" s="14" t="s">
        <v>256</v>
      </c>
      <c r="D7" s="20">
        <v>29.469999313354492</v>
      </c>
      <c r="E7" s="20">
        <v>20.972000122070313</v>
      </c>
      <c r="F7" s="21">
        <f t="shared" si="0"/>
        <v>8.4979991912841797</v>
      </c>
      <c r="G7" s="22">
        <f t="shared" si="1"/>
        <v>2.7659692032515272E-3</v>
      </c>
      <c r="H7" s="14"/>
      <c r="I7" s="14">
        <f>G7/H5</f>
        <v>0.82304292535845547</v>
      </c>
      <c r="J7" s="14"/>
    </row>
    <row r="8" spans="1:12" x14ac:dyDescent="0.25">
      <c r="A8" s="32"/>
      <c r="B8" s="32" t="s">
        <v>262</v>
      </c>
      <c r="C8" s="14" t="s">
        <v>256</v>
      </c>
      <c r="D8" s="20">
        <v>19.495000839233398</v>
      </c>
      <c r="E8" s="20">
        <v>17.854999542236328</v>
      </c>
      <c r="F8" s="21">
        <f>D8-E8</f>
        <v>1.6400012969970703</v>
      </c>
      <c r="G8" s="22">
        <f>2^-F8</f>
        <v>0.32085618593772081</v>
      </c>
      <c r="H8" s="22">
        <v>3.3606621453515072E-3</v>
      </c>
      <c r="I8" s="14">
        <f>G8/H8</f>
        <v>95.474097680878586</v>
      </c>
      <c r="J8" s="14"/>
    </row>
    <row r="9" spans="1:12" x14ac:dyDescent="0.25">
      <c r="A9" s="32"/>
      <c r="B9" s="32"/>
      <c r="C9" s="14" t="s">
        <v>256</v>
      </c>
      <c r="D9" s="20">
        <v>19.812000274658203</v>
      </c>
      <c r="E9" s="20">
        <v>18.666000366210938</v>
      </c>
      <c r="F9" s="21">
        <f>D9-E9</f>
        <v>1.1459999084472656</v>
      </c>
      <c r="G9" s="22">
        <f>2^-F9</f>
        <v>0.45187639205140079</v>
      </c>
      <c r="H9" s="14"/>
      <c r="I9" s="14">
        <f>G9/H8</f>
        <v>134.46052370258033</v>
      </c>
      <c r="J9" s="14"/>
    </row>
    <row r="10" spans="1:12" x14ac:dyDescent="0.25">
      <c r="A10" s="32"/>
      <c r="B10" s="32"/>
      <c r="C10" s="14" t="s">
        <v>256</v>
      </c>
      <c r="D10" s="20">
        <v>19.906000137329102</v>
      </c>
      <c r="E10" s="20">
        <v>18.556999206542969</v>
      </c>
      <c r="F10" s="21">
        <f>D10-E10</f>
        <v>1.3490009307861328</v>
      </c>
      <c r="G10" s="22">
        <f>2^-F10</f>
        <v>0.39256380606561364</v>
      </c>
      <c r="H10" s="14"/>
      <c r="I10" s="14">
        <f>G10/H8</f>
        <v>116.81144640159999</v>
      </c>
      <c r="J10" s="14"/>
    </row>
    <row r="11" spans="1:12" x14ac:dyDescent="0.25">
      <c r="A11" s="32" t="s">
        <v>80</v>
      </c>
      <c r="B11" s="32" t="s">
        <v>261</v>
      </c>
      <c r="C11" s="14" t="s">
        <v>256</v>
      </c>
      <c r="D11" s="20">
        <v>30.694999694824219</v>
      </c>
      <c r="E11" s="20">
        <v>27.363000869750977</v>
      </c>
      <c r="F11" s="21">
        <f t="shared" si="0"/>
        <v>3.3319988250732422</v>
      </c>
      <c r="G11" s="22">
        <f t="shared" si="1"/>
        <v>9.9304380885186894E-2</v>
      </c>
      <c r="H11" s="22">
        <f>AVERAGE(G11:G13)</f>
        <v>8.9490731094881759E-2</v>
      </c>
      <c r="I11" s="14">
        <f>G11/H11</f>
        <v>1.1096610751777221</v>
      </c>
      <c r="J11" s="14"/>
    </row>
    <row r="12" spans="1:12" x14ac:dyDescent="0.25">
      <c r="A12" s="32"/>
      <c r="B12" s="32"/>
      <c r="C12" s="14" t="s">
        <v>256</v>
      </c>
      <c r="D12" s="20">
        <v>31.215000152587891</v>
      </c>
      <c r="E12" s="20">
        <v>27.555000305175781</v>
      </c>
      <c r="F12" s="21">
        <f t="shared" si="0"/>
        <v>3.6599998474121094</v>
      </c>
      <c r="G12" s="22">
        <f t="shared" si="1"/>
        <v>7.9109795490258095E-2</v>
      </c>
      <c r="H12" s="14"/>
      <c r="I12" s="14">
        <f>G12/H11</f>
        <v>0.88399987934373481</v>
      </c>
      <c r="J12" s="14"/>
    </row>
    <row r="13" spans="1:12" x14ac:dyDescent="0.25">
      <c r="A13" s="32"/>
      <c r="B13" s="32"/>
      <c r="C13" s="14" t="s">
        <v>256</v>
      </c>
      <c r="D13" s="20">
        <v>30.870000839233398</v>
      </c>
      <c r="E13" s="20">
        <v>27.396999359130859</v>
      </c>
      <c r="F13" s="21">
        <f t="shared" si="0"/>
        <v>3.4730014801025391</v>
      </c>
      <c r="G13" s="22">
        <f t="shared" si="1"/>
        <v>9.0058016909200289E-2</v>
      </c>
      <c r="H13" s="14"/>
      <c r="I13" s="14">
        <f>G13/H11</f>
        <v>1.0063390454785432</v>
      </c>
      <c r="J13" s="14"/>
    </row>
    <row r="14" spans="1:12" x14ac:dyDescent="0.25">
      <c r="A14" s="32"/>
      <c r="B14" s="32" t="s">
        <v>262</v>
      </c>
      <c r="C14" s="14" t="s">
        <v>256</v>
      </c>
      <c r="D14" s="20">
        <v>21.599000930786133</v>
      </c>
      <c r="E14" s="20">
        <v>18.540000915527344</v>
      </c>
      <c r="F14" s="21">
        <f t="shared" si="0"/>
        <v>3.0590000152587891</v>
      </c>
      <c r="G14" s="22">
        <f t="shared" si="1"/>
        <v>0.11999115636076665</v>
      </c>
      <c r="H14" s="22">
        <v>8.9490731094881759E-2</v>
      </c>
      <c r="I14" s="14">
        <f>G14/H14</f>
        <v>1.3408221711089507</v>
      </c>
      <c r="J14" s="14"/>
    </row>
    <row r="15" spans="1:12" x14ac:dyDescent="0.25">
      <c r="A15" s="32"/>
      <c r="B15" s="32"/>
      <c r="C15" s="14" t="s">
        <v>256</v>
      </c>
      <c r="D15" s="20">
        <v>22.034000396728516</v>
      </c>
      <c r="E15" s="20">
        <v>18.715999603271484</v>
      </c>
      <c r="F15" s="21">
        <f t="shared" si="0"/>
        <v>3.3180007934570313</v>
      </c>
      <c r="G15" s="22">
        <f t="shared" si="1"/>
        <v>0.10027259064587511</v>
      </c>
      <c r="H15" s="14"/>
      <c r="I15" s="14">
        <f>G15/H14</f>
        <v>1.1204801817918102</v>
      </c>
      <c r="J15" s="14"/>
    </row>
    <row r="16" spans="1:12" x14ac:dyDescent="0.25">
      <c r="A16" s="32"/>
      <c r="B16" s="32"/>
      <c r="C16" s="14" t="s">
        <v>256</v>
      </c>
      <c r="D16" s="20">
        <v>21.993000030517578</v>
      </c>
      <c r="E16" s="20">
        <v>18.673000335693359</v>
      </c>
      <c r="F16" s="21">
        <f t="shared" si="0"/>
        <v>3.3199996948242188</v>
      </c>
      <c r="G16" s="22">
        <f t="shared" si="1"/>
        <v>0.1001337558801674</v>
      </c>
      <c r="H16" s="14"/>
      <c r="I16" s="14">
        <f>G16/H14</f>
        <v>1.1189287946927315</v>
      </c>
      <c r="J16" s="14"/>
    </row>
    <row r="17" spans="1:10" x14ac:dyDescent="0.25">
      <c r="A17" s="32" t="s">
        <v>81</v>
      </c>
      <c r="B17" s="32" t="s">
        <v>261</v>
      </c>
      <c r="C17" s="14" t="s">
        <v>256</v>
      </c>
      <c r="D17" s="20">
        <v>30.020999908447266</v>
      </c>
      <c r="E17" s="20">
        <v>21.995000839233398</v>
      </c>
      <c r="F17" s="21">
        <f t="shared" si="0"/>
        <v>8.0259990692138672</v>
      </c>
      <c r="G17" s="22">
        <f t="shared" si="1"/>
        <v>3.8364852691888701E-3</v>
      </c>
      <c r="H17" s="22">
        <f>AVERAGE(G17:G19)</f>
        <v>4.3503372680584367E-3</v>
      </c>
      <c r="I17" s="14">
        <f>G17/H17</f>
        <v>0.88188226171740025</v>
      </c>
      <c r="J17" s="14"/>
    </row>
    <row r="18" spans="1:10" x14ac:dyDescent="0.25">
      <c r="A18" s="32"/>
      <c r="B18" s="32"/>
      <c r="C18" s="14" t="s">
        <v>256</v>
      </c>
      <c r="D18" s="20">
        <v>29.600000381469727</v>
      </c>
      <c r="E18" s="20">
        <v>21.959999084472656</v>
      </c>
      <c r="F18" s="21">
        <f t="shared" si="0"/>
        <v>7.6400012969970703</v>
      </c>
      <c r="G18" s="22">
        <f t="shared" si="1"/>
        <v>5.0133779052768893E-3</v>
      </c>
      <c r="H18" s="14"/>
      <c r="I18" s="14">
        <f>G18/H17</f>
        <v>1.1524113181032443</v>
      </c>
      <c r="J18" s="14"/>
    </row>
    <row r="19" spans="1:10" x14ac:dyDescent="0.25">
      <c r="A19" s="32"/>
      <c r="B19" s="32"/>
      <c r="C19" s="14" t="s">
        <v>256</v>
      </c>
      <c r="D19" s="20">
        <v>29.784999847412109</v>
      </c>
      <c r="E19" s="20">
        <v>21.889999389648438</v>
      </c>
      <c r="F19" s="21">
        <f t="shared" si="0"/>
        <v>7.8950004577636719</v>
      </c>
      <c r="G19" s="22">
        <f t="shared" si="1"/>
        <v>4.2011486297095528E-3</v>
      </c>
      <c r="H19" s="14"/>
      <c r="I19" s="14">
        <f>G19/H17</f>
        <v>0.96570642017935615</v>
      </c>
      <c r="J19" s="14"/>
    </row>
    <row r="20" spans="1:10" x14ac:dyDescent="0.25">
      <c r="A20" s="32"/>
      <c r="B20" s="32" t="s">
        <v>262</v>
      </c>
      <c r="C20" s="14" t="s">
        <v>256</v>
      </c>
      <c r="D20" s="20">
        <v>23.090000152587891</v>
      </c>
      <c r="E20" s="20">
        <v>17.663000106811523</v>
      </c>
      <c r="F20" s="21">
        <f t="shared" si="0"/>
        <v>5.4270000457763672</v>
      </c>
      <c r="G20" s="22">
        <f t="shared" si="1"/>
        <v>2.3243964300513731E-2</v>
      </c>
      <c r="H20" s="22">
        <v>4.3503372680584367E-3</v>
      </c>
      <c r="I20" s="14">
        <f>G20/H20</f>
        <v>5.3430258088673552</v>
      </c>
      <c r="J20" s="14"/>
    </row>
    <row r="21" spans="1:10" x14ac:dyDescent="0.25">
      <c r="A21" s="32"/>
      <c r="B21" s="32"/>
      <c r="C21" s="14" t="s">
        <v>256</v>
      </c>
      <c r="D21" s="20">
        <v>22.945999145507813</v>
      </c>
      <c r="E21" s="20">
        <v>17.604999542236328</v>
      </c>
      <c r="F21" s="21">
        <f t="shared" si="0"/>
        <v>5.3409996032714844</v>
      </c>
      <c r="G21" s="22">
        <f t="shared" si="1"/>
        <v>2.4671690743890546E-2</v>
      </c>
      <c r="H21" s="14"/>
      <c r="I21" s="14">
        <f>G21/H20</f>
        <v>5.6712133390295891</v>
      </c>
      <c r="J21" s="14"/>
    </row>
    <row r="22" spans="1:10" x14ac:dyDescent="0.25">
      <c r="A22" s="32"/>
      <c r="B22" s="32"/>
      <c r="C22" s="14" t="s">
        <v>256</v>
      </c>
      <c r="D22" s="20">
        <v>23.139999389648438</v>
      </c>
      <c r="E22" s="20">
        <v>17.731000900268555</v>
      </c>
      <c r="F22" s="21">
        <f t="shared" si="0"/>
        <v>5.4089984893798828</v>
      </c>
      <c r="G22" s="22">
        <f t="shared" si="1"/>
        <v>2.3535813185068529E-2</v>
      </c>
      <c r="H22" s="14"/>
      <c r="I22" s="14">
        <f>G22/H20</f>
        <v>5.4101123050564315</v>
      </c>
      <c r="J22" s="14"/>
    </row>
  </sheetData>
  <mergeCells count="14">
    <mergeCell ref="A11:A16"/>
    <mergeCell ref="A17:A22"/>
    <mergeCell ref="A4:B4"/>
    <mergeCell ref="B5:B7"/>
    <mergeCell ref="B8:B10"/>
    <mergeCell ref="B11:B13"/>
    <mergeCell ref="B14:B16"/>
    <mergeCell ref="B17:B19"/>
    <mergeCell ref="B20:B22"/>
    <mergeCell ref="A1:C1"/>
    <mergeCell ref="D1:F1"/>
    <mergeCell ref="G1:I1"/>
    <mergeCell ref="J1:L1"/>
    <mergeCell ref="A5:A10"/>
  </mergeCells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0D265-5106-40D8-A184-1E0B785660BA}">
  <dimension ref="A1:L22"/>
  <sheetViews>
    <sheetView workbookViewId="0">
      <selection activeCell="M10" sqref="M10"/>
    </sheetView>
  </sheetViews>
  <sheetFormatPr defaultRowHeight="13.2" x14ac:dyDescent="0.25"/>
  <cols>
    <col min="1" max="5" width="9" style="18" bestFit="1" customWidth="1"/>
    <col min="6" max="6" width="21.44140625" style="18" bestFit="1" customWidth="1"/>
    <col min="7" max="8" width="22.6640625" style="18" bestFit="1" customWidth="1"/>
    <col min="9" max="12" width="9" style="18" bestFit="1" customWidth="1"/>
    <col min="13" max="16384" width="8.88671875" style="18"/>
  </cols>
  <sheetData>
    <row r="1" spans="1:12" x14ac:dyDescent="0.25">
      <c r="A1" s="31" t="s">
        <v>78</v>
      </c>
      <c r="B1" s="31"/>
      <c r="C1" s="31"/>
      <c r="D1" s="31" t="s">
        <v>79</v>
      </c>
      <c r="E1" s="31"/>
      <c r="F1" s="31"/>
      <c r="G1" s="31" t="s">
        <v>80</v>
      </c>
      <c r="H1" s="31"/>
      <c r="I1" s="31"/>
      <c r="J1" s="31" t="s">
        <v>81</v>
      </c>
      <c r="K1" s="31"/>
      <c r="L1" s="31"/>
    </row>
    <row r="2" spans="1:12" x14ac:dyDescent="0.25">
      <c r="A2" s="2">
        <v>1.0251349999999999</v>
      </c>
      <c r="B2" s="2">
        <v>1.259468</v>
      </c>
      <c r="C2" s="2">
        <v>0.71539600000000003</v>
      </c>
      <c r="D2" s="2">
        <v>0.42863299999999999</v>
      </c>
      <c r="E2" s="2">
        <v>0.28377400000000003</v>
      </c>
      <c r="F2" s="2">
        <v>0.34075699999999998</v>
      </c>
      <c r="G2" s="2">
        <v>38.673209999999997</v>
      </c>
      <c r="H2" s="2">
        <v>57.89085</v>
      </c>
      <c r="I2" s="2">
        <v>45.357219999999998</v>
      </c>
      <c r="J2" s="2">
        <v>0.97190399999999999</v>
      </c>
      <c r="K2" s="2">
        <v>1.0584009999999999</v>
      </c>
      <c r="L2" s="2">
        <v>1.065024</v>
      </c>
    </row>
    <row r="4" spans="1:12" x14ac:dyDescent="0.25">
      <c r="A4" s="32" t="s">
        <v>103</v>
      </c>
      <c r="B4" s="32"/>
      <c r="C4" s="18" t="s">
        <v>104</v>
      </c>
      <c r="D4" s="18" t="s">
        <v>102</v>
      </c>
      <c r="E4" s="18" t="s">
        <v>114</v>
      </c>
    </row>
    <row r="5" spans="1:12" x14ac:dyDescent="0.25">
      <c r="A5" s="32" t="s">
        <v>79</v>
      </c>
      <c r="B5" s="32" t="s">
        <v>261</v>
      </c>
      <c r="C5" s="14" t="s">
        <v>77</v>
      </c>
      <c r="D5" s="20">
        <v>30.36199951171875</v>
      </c>
      <c r="E5" s="20">
        <v>26.653999328613281</v>
      </c>
      <c r="F5" s="21">
        <f>D5-E5</f>
        <v>3.7080001831054688</v>
      </c>
      <c r="G5" s="23">
        <f>2^-F5</f>
        <v>7.6521014813038482E-2</v>
      </c>
      <c r="H5" s="23">
        <f>AVERAGE(G5:G7)</f>
        <v>7.4644810121744468E-2</v>
      </c>
      <c r="I5" s="14">
        <f>G5/H5</f>
        <v>1.0251350989872432</v>
      </c>
      <c r="J5" s="14"/>
    </row>
    <row r="6" spans="1:12" x14ac:dyDescent="0.25">
      <c r="A6" s="32"/>
      <c r="B6" s="32"/>
      <c r="C6" s="14" t="s">
        <v>77</v>
      </c>
      <c r="D6" s="20">
        <v>30.076000213623047</v>
      </c>
      <c r="E6" s="20">
        <v>26.665000915527344</v>
      </c>
      <c r="F6" s="21">
        <f t="shared" ref="F6:F19" si="0">D6-E6</f>
        <v>3.4109992980957031</v>
      </c>
      <c r="G6" s="23">
        <f t="shared" ref="G6:G19" si="1">2^-F6</f>
        <v>9.4012780201160259E-2</v>
      </c>
      <c r="H6" s="14"/>
      <c r="I6" s="14">
        <f>G6/H5</f>
        <v>1.2594684084242018</v>
      </c>
      <c r="J6" s="14"/>
    </row>
    <row r="7" spans="1:12" x14ac:dyDescent="0.25">
      <c r="A7" s="32"/>
      <c r="B7" s="32"/>
      <c r="C7" s="14" t="s">
        <v>77</v>
      </c>
      <c r="D7" s="20">
        <v>30.430999755859375</v>
      </c>
      <c r="E7" s="20">
        <v>26.204000473022461</v>
      </c>
      <c r="F7" s="21">
        <f t="shared" si="0"/>
        <v>4.2269992828369141</v>
      </c>
      <c r="G7" s="23">
        <f t="shared" si="1"/>
        <v>5.3400635351034641E-2</v>
      </c>
      <c r="H7" s="14"/>
      <c r="I7" s="14">
        <f>G7/H5</f>
        <v>0.71539649258855476</v>
      </c>
      <c r="J7" s="14"/>
    </row>
    <row r="8" spans="1:12" x14ac:dyDescent="0.25">
      <c r="A8" s="32"/>
      <c r="B8" s="32" t="s">
        <v>264</v>
      </c>
      <c r="C8" s="14" t="s">
        <v>77</v>
      </c>
      <c r="D8" s="20">
        <v>33.48699951171875</v>
      </c>
      <c r="E8" s="20">
        <v>28.520999908447266</v>
      </c>
      <c r="F8" s="21">
        <f t="shared" si="0"/>
        <v>4.9659996032714844</v>
      </c>
      <c r="G8" s="23">
        <f t="shared" si="1"/>
        <v>3.1995224436794444E-2</v>
      </c>
      <c r="H8" s="23">
        <v>7.4644810121744468E-2</v>
      </c>
      <c r="I8" s="14">
        <f>G8/H8</f>
        <v>0.42863294024876952</v>
      </c>
      <c r="J8" s="14"/>
    </row>
    <row r="9" spans="1:12" x14ac:dyDescent="0.25">
      <c r="A9" s="32"/>
      <c r="B9" s="32"/>
      <c r="C9" s="14" t="s">
        <v>77</v>
      </c>
      <c r="D9" s="20">
        <v>33.976001739501953</v>
      </c>
      <c r="E9" s="20">
        <v>28.415000915527344</v>
      </c>
      <c r="F9" s="21">
        <f t="shared" si="0"/>
        <v>5.5610008239746094</v>
      </c>
      <c r="G9" s="23">
        <f t="shared" si="1"/>
        <v>2.1182243008311855E-2</v>
      </c>
      <c r="H9" s="14"/>
      <c r="I9" s="14">
        <f>G9/H8</f>
        <v>0.28377382129801071</v>
      </c>
      <c r="J9" s="14"/>
    </row>
    <row r="10" spans="1:12" x14ac:dyDescent="0.25">
      <c r="A10" s="32"/>
      <c r="B10" s="32"/>
      <c r="C10" s="14" t="s">
        <v>77</v>
      </c>
      <c r="D10" s="20">
        <v>33.703998565673828</v>
      </c>
      <c r="E10" s="20">
        <v>28.406999588012695</v>
      </c>
      <c r="F10" s="21">
        <f t="shared" si="0"/>
        <v>5.2969989776611328</v>
      </c>
      <c r="G10" s="23">
        <f t="shared" si="1"/>
        <v>2.5435742558008095E-2</v>
      </c>
      <c r="H10" s="14"/>
      <c r="I10" s="14">
        <f>G10/H8</f>
        <v>0.34075701333452135</v>
      </c>
      <c r="J10" s="14"/>
    </row>
    <row r="11" spans="1:12" x14ac:dyDescent="0.25">
      <c r="A11" s="32" t="s">
        <v>80</v>
      </c>
      <c r="B11" s="32" t="s">
        <v>261</v>
      </c>
      <c r="C11" s="14" t="s">
        <v>77</v>
      </c>
      <c r="D11" s="20">
        <v>30.378999710083008</v>
      </c>
      <c r="E11" s="20">
        <v>19.621000289916992</v>
      </c>
      <c r="F11" s="21">
        <f t="shared" si="0"/>
        <v>10.757999420166016</v>
      </c>
      <c r="G11" s="23">
        <f t="shared" si="1"/>
        <v>5.7745677517373451E-4</v>
      </c>
      <c r="H11" s="23">
        <f>AVERAGE(G11:G13)</f>
        <v>6.6827849815578107E-4</v>
      </c>
      <c r="I11" s="14">
        <f>G11/H11</f>
        <v>0.86409599705409756</v>
      </c>
      <c r="J11" s="14"/>
    </row>
    <row r="12" spans="1:12" x14ac:dyDescent="0.25">
      <c r="A12" s="32"/>
      <c r="B12" s="32"/>
      <c r="C12" s="14" t="s">
        <v>77</v>
      </c>
      <c r="D12" s="20">
        <v>30.357000350952148</v>
      </c>
      <c r="E12" s="20">
        <v>19.888999938964844</v>
      </c>
      <c r="F12" s="21">
        <f t="shared" si="0"/>
        <v>10.468000411987305</v>
      </c>
      <c r="G12" s="23">
        <f t="shared" si="1"/>
        <v>7.0602142657912438E-4</v>
      </c>
      <c r="H12" s="14"/>
      <c r="I12" s="14">
        <f>G12/H11</f>
        <v>1.0564778434851649</v>
      </c>
      <c r="J12" s="14"/>
    </row>
    <row r="13" spans="1:12" x14ac:dyDescent="0.25">
      <c r="A13" s="32"/>
      <c r="B13" s="32"/>
      <c r="C13" s="14" t="s">
        <v>77</v>
      </c>
      <c r="D13" s="20">
        <v>30.386999130249023</v>
      </c>
      <c r="E13" s="20">
        <v>19.950000762939453</v>
      </c>
      <c r="F13" s="21">
        <f t="shared" si="0"/>
        <v>10.43699836730957</v>
      </c>
      <c r="G13" s="23">
        <f t="shared" si="1"/>
        <v>7.2135729271448421E-4</v>
      </c>
      <c r="H13" s="14"/>
      <c r="I13" s="14">
        <f>G13/H11</f>
        <v>1.0794261594607373</v>
      </c>
      <c r="J13" s="14"/>
    </row>
    <row r="14" spans="1:12" x14ac:dyDescent="0.25">
      <c r="A14" s="32"/>
      <c r="B14" s="32" t="s">
        <v>264</v>
      </c>
      <c r="C14" s="14" t="s">
        <v>263</v>
      </c>
      <c r="D14" s="14">
        <v>32.764999389648438</v>
      </c>
      <c r="E14" s="14">
        <v>27.490999221801758</v>
      </c>
      <c r="F14" s="21">
        <f t="shared" si="0"/>
        <v>5.2740001678466797</v>
      </c>
      <c r="G14" s="23">
        <f t="shared" si="1"/>
        <v>2.584447725704201E-2</v>
      </c>
      <c r="H14" s="23">
        <v>6.6827849815578107E-4</v>
      </c>
      <c r="I14" s="14">
        <f>G14/H14</f>
        <v>38.673213829808802</v>
      </c>
      <c r="J14" s="14"/>
    </row>
    <row r="15" spans="1:12" x14ac:dyDescent="0.25">
      <c r="A15" s="32"/>
      <c r="B15" s="32"/>
      <c r="C15" s="14" t="s">
        <v>263</v>
      </c>
      <c r="D15" s="14">
        <v>31.996000289916992</v>
      </c>
      <c r="E15" s="14">
        <v>27.304000854492188</v>
      </c>
      <c r="F15" s="21">
        <f t="shared" si="0"/>
        <v>4.6919994354248047</v>
      </c>
      <c r="G15" s="23">
        <f t="shared" si="1"/>
        <v>3.8687211728277125E-2</v>
      </c>
      <c r="H15" s="14"/>
      <c r="I15" s="14">
        <f>G15/H14</f>
        <v>57.890852144787736</v>
      </c>
      <c r="J15" s="14"/>
    </row>
    <row r="16" spans="1:12" x14ac:dyDescent="0.25">
      <c r="A16" s="32"/>
      <c r="B16" s="32"/>
      <c r="C16" s="14" t="s">
        <v>263</v>
      </c>
      <c r="D16" s="14">
        <v>32.365001678466797</v>
      </c>
      <c r="E16" s="14">
        <v>27.320999145507813</v>
      </c>
      <c r="F16" s="21">
        <f t="shared" si="0"/>
        <v>5.0440025329589844</v>
      </c>
      <c r="G16" s="23">
        <f t="shared" si="1"/>
        <v>3.0311256480253981E-2</v>
      </c>
      <c r="H16" s="14"/>
      <c r="I16" s="14">
        <f>G16/H14</f>
        <v>45.357222421344737</v>
      </c>
      <c r="J16" s="14"/>
    </row>
    <row r="17" spans="1:10" x14ac:dyDescent="0.25">
      <c r="A17" s="32" t="s">
        <v>81</v>
      </c>
      <c r="B17" s="32" t="s">
        <v>261</v>
      </c>
      <c r="C17" s="14" t="s">
        <v>77</v>
      </c>
      <c r="D17" s="20">
        <v>29.572999954223633</v>
      </c>
      <c r="E17" s="20">
        <v>21.841999053955078</v>
      </c>
      <c r="F17" s="21">
        <f t="shared" si="0"/>
        <v>7.7310009002685547</v>
      </c>
      <c r="G17" s="23">
        <f t="shared" si="1"/>
        <v>4.7069201682416861E-3</v>
      </c>
      <c r="H17" s="23">
        <f>AVERAGE(G17:G19)</f>
        <v>3.9228416176851537E-3</v>
      </c>
      <c r="I17" s="14">
        <f>G17/H17</f>
        <v>1.1998751484183581</v>
      </c>
      <c r="J17" s="14"/>
    </row>
    <row r="18" spans="1:10" x14ac:dyDescent="0.25">
      <c r="A18" s="32"/>
      <c r="B18" s="32"/>
      <c r="C18" s="14" t="s">
        <v>77</v>
      </c>
      <c r="D18" s="20">
        <v>29.739999771118164</v>
      </c>
      <c r="E18" s="20">
        <v>21.868000030517578</v>
      </c>
      <c r="F18" s="21">
        <f t="shared" si="0"/>
        <v>7.8719997406005859</v>
      </c>
      <c r="G18" s="23">
        <f t="shared" si="1"/>
        <v>4.2686638108772011E-3</v>
      </c>
      <c r="H18" s="14"/>
      <c r="I18" s="14">
        <f>G18/H17</f>
        <v>1.0881560427097017</v>
      </c>
      <c r="J18" s="14"/>
    </row>
    <row r="19" spans="1:10" x14ac:dyDescent="0.25">
      <c r="A19" s="32"/>
      <c r="B19" s="32"/>
      <c r="C19" s="14" t="s">
        <v>77</v>
      </c>
      <c r="D19" s="20">
        <v>30.007999420166016</v>
      </c>
      <c r="E19" s="20">
        <v>21.52400016784668</v>
      </c>
      <c r="F19" s="21">
        <f t="shared" si="0"/>
        <v>8.4839992523193359</v>
      </c>
      <c r="G19" s="23">
        <f t="shared" si="1"/>
        <v>2.7929408739365744E-3</v>
      </c>
      <c r="H19" s="14"/>
      <c r="I19" s="14">
        <f>G19/H17</f>
        <v>0.71196880887194036</v>
      </c>
      <c r="J19" s="14"/>
    </row>
    <row r="20" spans="1:10" x14ac:dyDescent="0.25">
      <c r="A20" s="32"/>
      <c r="B20" s="32" t="s">
        <v>264</v>
      </c>
      <c r="C20" s="14" t="s">
        <v>77</v>
      </c>
      <c r="D20" s="20">
        <v>29.193000793457031</v>
      </c>
      <c r="E20" s="20">
        <v>21.158000946044922</v>
      </c>
      <c r="F20" s="21">
        <f t="shared" ref="F20:F22" si="2">D20-E20</f>
        <v>8.0349998474121094</v>
      </c>
      <c r="G20" s="23">
        <f t="shared" ref="G20:G22" si="3">2^-F20</f>
        <v>3.8126244687776349E-3</v>
      </c>
      <c r="H20" s="23">
        <v>3.9228416176851537E-3</v>
      </c>
      <c r="I20" s="14">
        <f>G20/H20</f>
        <v>0.97190374742364505</v>
      </c>
      <c r="J20" s="14"/>
    </row>
    <row r="21" spans="1:10" x14ac:dyDescent="0.25">
      <c r="A21" s="32"/>
      <c r="B21" s="32"/>
      <c r="C21" s="14" t="s">
        <v>77</v>
      </c>
      <c r="D21" s="20">
        <v>29.13599967956543</v>
      </c>
      <c r="E21" s="20">
        <v>21.224000930786133</v>
      </c>
      <c r="F21" s="21">
        <f t="shared" si="2"/>
        <v>7.9119987487792969</v>
      </c>
      <c r="G21" s="23">
        <f t="shared" si="3"/>
        <v>4.1519398288563398E-3</v>
      </c>
      <c r="H21" s="14"/>
      <c r="I21" s="14">
        <f>G21/H20</f>
        <v>1.0584010861255153</v>
      </c>
      <c r="J21" s="14"/>
    </row>
    <row r="22" spans="1:10" x14ac:dyDescent="0.25">
      <c r="A22" s="32"/>
      <c r="B22" s="32"/>
      <c r="C22" s="14" t="s">
        <v>77</v>
      </c>
      <c r="D22" s="20">
        <v>29.041000366210938</v>
      </c>
      <c r="E22" s="20">
        <v>21.13800048828125</v>
      </c>
      <c r="F22" s="21">
        <f t="shared" si="2"/>
        <v>7.9029998779296875</v>
      </c>
      <c r="G22" s="23">
        <f t="shared" si="3"/>
        <v>4.1779186655566715E-3</v>
      </c>
      <c r="H22" s="14"/>
      <c r="I22" s="14">
        <f>G22/H20</f>
        <v>1.0650235397528074</v>
      </c>
      <c r="J22" s="14"/>
    </row>
  </sheetData>
  <mergeCells count="14">
    <mergeCell ref="A17:A22"/>
    <mergeCell ref="B17:B19"/>
    <mergeCell ref="B20:B22"/>
    <mergeCell ref="A5:A10"/>
    <mergeCell ref="B5:B7"/>
    <mergeCell ref="B8:B10"/>
    <mergeCell ref="A11:A16"/>
    <mergeCell ref="B11:B13"/>
    <mergeCell ref="B14:B16"/>
    <mergeCell ref="A1:C1"/>
    <mergeCell ref="D1:F1"/>
    <mergeCell ref="G1:I1"/>
    <mergeCell ref="J1:L1"/>
    <mergeCell ref="A4:B4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EA700-CFBA-4D22-9D42-7DB9D1CEE3C4}">
  <dimension ref="A1:D29"/>
  <sheetViews>
    <sheetView workbookViewId="0">
      <selection activeCell="F5" sqref="F5"/>
    </sheetView>
  </sheetViews>
  <sheetFormatPr defaultRowHeight="13.8" x14ac:dyDescent="0.25"/>
  <cols>
    <col min="1" max="1" width="19" customWidth="1"/>
    <col min="2" max="2" width="27.77734375" customWidth="1"/>
    <col min="3" max="3" width="27.33203125" customWidth="1"/>
    <col min="4" max="4" width="35.6640625" customWidth="1"/>
  </cols>
  <sheetData>
    <row r="1" spans="1:4" x14ac:dyDescent="0.25">
      <c r="A1" s="4" t="s">
        <v>12</v>
      </c>
      <c r="B1" s="4" t="s">
        <v>82</v>
      </c>
      <c r="C1" s="4" t="s">
        <v>83</v>
      </c>
      <c r="D1" s="4" t="s">
        <v>84</v>
      </c>
    </row>
    <row r="2" spans="1:4" x14ac:dyDescent="0.25">
      <c r="A2" s="2">
        <v>19</v>
      </c>
      <c r="B2" s="2">
        <v>1</v>
      </c>
      <c r="C2" s="2"/>
      <c r="D2" s="2"/>
    </row>
    <row r="3" spans="1:4" x14ac:dyDescent="0.25">
      <c r="A3" s="2">
        <v>22</v>
      </c>
      <c r="B3" s="2">
        <v>1</v>
      </c>
      <c r="C3" s="2"/>
      <c r="D3" s="2"/>
    </row>
    <row r="4" spans="1:4" x14ac:dyDescent="0.25">
      <c r="A4" s="2">
        <v>22</v>
      </c>
      <c r="B4" s="2">
        <v>1</v>
      </c>
      <c r="C4" s="2"/>
      <c r="D4" s="2"/>
    </row>
    <row r="5" spans="1:4" x14ac:dyDescent="0.25">
      <c r="A5" s="2">
        <v>24</v>
      </c>
      <c r="B5" s="2">
        <v>1</v>
      </c>
      <c r="C5" s="2"/>
      <c r="D5" s="2"/>
    </row>
    <row r="6" spans="1:4" x14ac:dyDescent="0.25">
      <c r="A6" s="2">
        <v>25</v>
      </c>
      <c r="B6" s="2">
        <v>1</v>
      </c>
      <c r="C6" s="2"/>
      <c r="D6" s="2"/>
    </row>
    <row r="7" spans="1:4" x14ac:dyDescent="0.25">
      <c r="A7" s="2">
        <v>25</v>
      </c>
      <c r="B7" s="2">
        <v>1</v>
      </c>
      <c r="C7" s="2">
        <v>1</v>
      </c>
      <c r="D7" s="2"/>
    </row>
    <row r="8" spans="1:4" x14ac:dyDescent="0.25">
      <c r="A8" s="2">
        <v>27</v>
      </c>
      <c r="B8" s="2">
        <v>1</v>
      </c>
      <c r="C8" s="2"/>
      <c r="D8" s="2"/>
    </row>
    <row r="9" spans="1:4" x14ac:dyDescent="0.25">
      <c r="A9" s="2">
        <v>28</v>
      </c>
      <c r="B9" s="2">
        <v>1</v>
      </c>
      <c r="C9" s="2"/>
      <c r="D9" s="2"/>
    </row>
    <row r="10" spans="1:4" x14ac:dyDescent="0.25">
      <c r="A10" s="2">
        <v>28</v>
      </c>
      <c r="B10" s="2">
        <v>1</v>
      </c>
      <c r="C10" s="2"/>
      <c r="D10" s="2"/>
    </row>
    <row r="11" spans="1:4" x14ac:dyDescent="0.25">
      <c r="A11" s="2">
        <v>29</v>
      </c>
      <c r="B11" s="2">
        <v>1</v>
      </c>
      <c r="C11" s="2"/>
      <c r="D11" s="2"/>
    </row>
    <row r="12" spans="1:4" x14ac:dyDescent="0.25">
      <c r="A12" s="2">
        <v>29</v>
      </c>
      <c r="B12" s="2"/>
      <c r="C12" s="2">
        <v>1</v>
      </c>
      <c r="D12" s="2"/>
    </row>
    <row r="13" spans="1:4" x14ac:dyDescent="0.25">
      <c r="A13" s="2">
        <v>31</v>
      </c>
      <c r="B13" s="2"/>
      <c r="C13" s="2">
        <v>1</v>
      </c>
      <c r="D13" s="2"/>
    </row>
    <row r="14" spans="1:4" x14ac:dyDescent="0.25">
      <c r="A14" s="2">
        <v>31</v>
      </c>
      <c r="B14" s="2"/>
      <c r="C14" s="2"/>
      <c r="D14" s="2">
        <v>1</v>
      </c>
    </row>
    <row r="15" spans="1:4" x14ac:dyDescent="0.25">
      <c r="A15" s="2">
        <v>36</v>
      </c>
      <c r="B15" s="2"/>
      <c r="C15" s="2">
        <v>1</v>
      </c>
      <c r="D15" s="2"/>
    </row>
    <row r="16" spans="1:4" x14ac:dyDescent="0.25">
      <c r="A16" s="2">
        <v>38</v>
      </c>
      <c r="B16" s="2"/>
      <c r="C16" s="2">
        <v>1</v>
      </c>
      <c r="D16" s="2"/>
    </row>
    <row r="17" spans="1:4" x14ac:dyDescent="0.25">
      <c r="A17" s="2">
        <v>40</v>
      </c>
      <c r="B17" s="2"/>
      <c r="C17" s="2">
        <v>1</v>
      </c>
      <c r="D17" s="2">
        <v>1</v>
      </c>
    </row>
    <row r="18" spans="1:4" x14ac:dyDescent="0.25">
      <c r="A18" s="2">
        <v>43</v>
      </c>
      <c r="B18" s="2"/>
      <c r="C18" s="2">
        <v>1</v>
      </c>
      <c r="D18" s="2"/>
    </row>
    <row r="19" spans="1:4" x14ac:dyDescent="0.25">
      <c r="A19" s="2">
        <v>43</v>
      </c>
      <c r="B19" s="2"/>
      <c r="C19" s="2">
        <v>1</v>
      </c>
      <c r="D19" s="2"/>
    </row>
    <row r="20" spans="1:4" x14ac:dyDescent="0.25">
      <c r="A20" s="2">
        <v>43</v>
      </c>
      <c r="B20" s="2"/>
      <c r="C20" s="2">
        <v>1</v>
      </c>
      <c r="D20" s="2"/>
    </row>
    <row r="21" spans="1:4" x14ac:dyDescent="0.25">
      <c r="A21" s="2">
        <v>44</v>
      </c>
      <c r="B21" s="2"/>
      <c r="C21" s="2">
        <v>1</v>
      </c>
      <c r="D21" s="2"/>
    </row>
    <row r="22" spans="1:4" x14ac:dyDescent="0.25">
      <c r="A22" s="2">
        <v>46</v>
      </c>
      <c r="B22" s="2"/>
      <c r="C22" s="2"/>
      <c r="D22" s="2">
        <v>1</v>
      </c>
    </row>
    <row r="23" spans="1:4" x14ac:dyDescent="0.25">
      <c r="A23" s="2">
        <v>51</v>
      </c>
      <c r="B23" s="2"/>
      <c r="C23" s="2"/>
      <c r="D23" s="2">
        <v>1</v>
      </c>
    </row>
    <row r="24" spans="1:4" x14ac:dyDescent="0.25">
      <c r="A24" s="2">
        <v>53</v>
      </c>
      <c r="B24" s="2"/>
      <c r="C24" s="2"/>
      <c r="D24" s="2">
        <v>1</v>
      </c>
    </row>
    <row r="25" spans="1:4" x14ac:dyDescent="0.25">
      <c r="A25" s="2">
        <v>55</v>
      </c>
      <c r="B25" s="2"/>
      <c r="C25" s="2"/>
      <c r="D25" s="2">
        <v>1</v>
      </c>
    </row>
    <row r="26" spans="1:4" x14ac:dyDescent="0.25">
      <c r="A26" s="2">
        <v>55</v>
      </c>
      <c r="B26" s="2"/>
      <c r="C26" s="2"/>
      <c r="D26" s="2">
        <v>1</v>
      </c>
    </row>
    <row r="27" spans="1:4" x14ac:dyDescent="0.25">
      <c r="A27" s="2">
        <v>58</v>
      </c>
      <c r="B27" s="2"/>
      <c r="C27" s="2"/>
      <c r="D27" s="2">
        <v>1</v>
      </c>
    </row>
    <row r="28" spans="1:4" x14ac:dyDescent="0.25">
      <c r="A28" s="2">
        <v>59</v>
      </c>
      <c r="B28" s="2"/>
      <c r="C28" s="2"/>
      <c r="D28" s="2">
        <v>1</v>
      </c>
    </row>
    <row r="29" spans="1:4" x14ac:dyDescent="0.25">
      <c r="A29" s="2">
        <v>62</v>
      </c>
      <c r="B29" s="2"/>
      <c r="C29" s="2"/>
      <c r="D29" s="2">
        <v>1</v>
      </c>
    </row>
  </sheetData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8D399-5955-41D9-9DB7-40F96BF2E176}">
  <dimension ref="A1:J6"/>
  <sheetViews>
    <sheetView workbookViewId="0">
      <selection activeCell="F9" sqref="F9"/>
    </sheetView>
  </sheetViews>
  <sheetFormatPr defaultRowHeight="13.8" x14ac:dyDescent="0.25"/>
  <sheetData>
    <row r="1" spans="1:10" x14ac:dyDescent="0.25">
      <c r="A1" s="33" t="s">
        <v>88</v>
      </c>
      <c r="B1" s="31" t="s">
        <v>85</v>
      </c>
      <c r="C1" s="31"/>
      <c r="D1" s="31"/>
      <c r="E1" s="31"/>
      <c r="F1" s="31"/>
      <c r="G1" s="31"/>
      <c r="H1" s="31" t="s">
        <v>87</v>
      </c>
      <c r="I1" s="31"/>
      <c r="J1" s="31"/>
    </row>
    <row r="2" spans="1:10" x14ac:dyDescent="0.25">
      <c r="A2" s="33"/>
      <c r="B2" s="2">
        <v>3.04</v>
      </c>
      <c r="C2" s="2">
        <v>3.54</v>
      </c>
      <c r="D2" s="2">
        <v>3.62</v>
      </c>
      <c r="E2" s="2">
        <v>6.46</v>
      </c>
      <c r="F2" s="2">
        <v>10.99</v>
      </c>
      <c r="G2" s="2">
        <v>6.26</v>
      </c>
      <c r="H2" s="2">
        <v>10.15</v>
      </c>
      <c r="I2" s="2">
        <v>17.95</v>
      </c>
      <c r="J2" s="2">
        <v>14.37</v>
      </c>
    </row>
    <row r="3" spans="1:10" x14ac:dyDescent="0.25">
      <c r="A3" s="33" t="s">
        <v>89</v>
      </c>
      <c r="B3" s="31" t="s">
        <v>85</v>
      </c>
      <c r="C3" s="31"/>
      <c r="D3" s="31"/>
      <c r="E3" s="31" t="s">
        <v>86</v>
      </c>
      <c r="F3" s="31"/>
      <c r="G3" s="31"/>
      <c r="H3" s="31" t="s">
        <v>87</v>
      </c>
      <c r="I3" s="31"/>
      <c r="J3" s="31"/>
    </row>
    <row r="4" spans="1:10" x14ac:dyDescent="0.25">
      <c r="A4" s="33"/>
      <c r="B4" s="2">
        <v>0.27</v>
      </c>
      <c r="C4" s="2">
        <v>0.53</v>
      </c>
      <c r="D4" s="2">
        <v>0.68</v>
      </c>
      <c r="E4" s="2">
        <v>1.01</v>
      </c>
      <c r="F4" s="2">
        <v>0.7</v>
      </c>
      <c r="G4" s="2">
        <v>1.28</v>
      </c>
      <c r="H4" s="2">
        <v>3.6</v>
      </c>
      <c r="I4" s="2">
        <v>5.9</v>
      </c>
      <c r="J4" s="2">
        <v>3.5</v>
      </c>
    </row>
    <row r="5" spans="1:10" x14ac:dyDescent="0.25">
      <c r="A5" s="33" t="s">
        <v>90</v>
      </c>
      <c r="B5" s="31" t="s">
        <v>85</v>
      </c>
      <c r="C5" s="31"/>
      <c r="D5" s="31"/>
      <c r="E5" s="31" t="s">
        <v>86</v>
      </c>
      <c r="F5" s="31"/>
      <c r="G5" s="31"/>
      <c r="H5" s="31" t="s">
        <v>87</v>
      </c>
      <c r="I5" s="31"/>
      <c r="J5" s="31"/>
    </row>
    <row r="6" spans="1:10" x14ac:dyDescent="0.25">
      <c r="A6" s="33"/>
      <c r="B6" s="2">
        <v>61.03</v>
      </c>
      <c r="C6" s="2">
        <v>70.819999999999993</v>
      </c>
      <c r="D6" s="2">
        <v>73.31</v>
      </c>
      <c r="E6" s="2">
        <v>34.9</v>
      </c>
      <c r="F6" s="2">
        <v>49.04</v>
      </c>
      <c r="G6" s="2">
        <v>56.4</v>
      </c>
      <c r="H6" s="2">
        <v>42.5</v>
      </c>
      <c r="I6" s="2">
        <v>15.4</v>
      </c>
      <c r="J6" s="2">
        <v>36</v>
      </c>
    </row>
  </sheetData>
  <mergeCells count="11">
    <mergeCell ref="B5:D5"/>
    <mergeCell ref="E5:G5"/>
    <mergeCell ref="H5:J5"/>
    <mergeCell ref="A1:A2"/>
    <mergeCell ref="A3:A4"/>
    <mergeCell ref="A5:A6"/>
    <mergeCell ref="B1:G1"/>
    <mergeCell ref="B3:D3"/>
    <mergeCell ref="E3:G3"/>
    <mergeCell ref="H3:J3"/>
    <mergeCell ref="H1:J1"/>
  </mergeCells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AD5BB-38A7-4DFD-98F1-ED30FE0425B8}">
  <dimension ref="A1:F5"/>
  <sheetViews>
    <sheetView workbookViewId="0">
      <selection activeCell="F9" sqref="F9"/>
    </sheetView>
  </sheetViews>
  <sheetFormatPr defaultRowHeight="13.8" x14ac:dyDescent="0.25"/>
  <cols>
    <col min="1" max="1" width="32" customWidth="1"/>
  </cols>
  <sheetData>
    <row r="1" spans="1:6" x14ac:dyDescent="0.25">
      <c r="B1" s="33" t="s">
        <v>11</v>
      </c>
      <c r="C1" s="33"/>
      <c r="D1" s="33"/>
      <c r="E1" s="33"/>
      <c r="F1" s="33"/>
    </row>
    <row r="2" spans="1:6" x14ac:dyDescent="0.25">
      <c r="A2" s="4" t="s">
        <v>91</v>
      </c>
      <c r="B2" s="2">
        <v>1.1870000000000001</v>
      </c>
      <c r="C2" s="2">
        <v>1.252</v>
      </c>
      <c r="D2" s="2">
        <v>1.204</v>
      </c>
    </row>
    <row r="3" spans="1:6" x14ac:dyDescent="0.25">
      <c r="A3" s="4" t="s">
        <v>92</v>
      </c>
      <c r="B3" s="2">
        <v>1.1870000000000001</v>
      </c>
      <c r="C3" s="2">
        <v>1.252</v>
      </c>
      <c r="D3" s="2">
        <v>1.204</v>
      </c>
    </row>
    <row r="4" spans="1:6" x14ac:dyDescent="0.25">
      <c r="A4" s="4" t="s">
        <v>93</v>
      </c>
      <c r="B4" s="2">
        <v>0.80300000000000005</v>
      </c>
      <c r="C4" s="2">
        <v>0.72499999999999998</v>
      </c>
      <c r="D4" s="2">
        <v>0.66800000000000004</v>
      </c>
      <c r="E4" s="2">
        <v>0.82799999999999996</v>
      </c>
      <c r="F4" s="2">
        <v>0.621</v>
      </c>
    </row>
    <row r="5" spans="1:6" x14ac:dyDescent="0.25">
      <c r="A5" s="4" t="s">
        <v>94</v>
      </c>
      <c r="B5" s="2">
        <v>0.45200000000000001</v>
      </c>
      <c r="C5" s="2">
        <v>0.39400000000000002</v>
      </c>
      <c r="D5" s="2">
        <v>0.45100000000000001</v>
      </c>
      <c r="E5" s="2">
        <v>0.48</v>
      </c>
      <c r="F5" s="2">
        <v>0.56399999999999995</v>
      </c>
    </row>
  </sheetData>
  <mergeCells count="1">
    <mergeCell ref="B1:F1"/>
  </mergeCells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CF85-4322-43AD-92F1-4DF4663600A9}">
  <dimension ref="A1:U7"/>
  <sheetViews>
    <sheetView zoomScale="70" zoomScaleNormal="70" workbookViewId="0">
      <selection activeCell="K15" sqref="K15"/>
    </sheetView>
  </sheetViews>
  <sheetFormatPr defaultRowHeight="13.8" x14ac:dyDescent="0.25"/>
  <sheetData>
    <row r="1" spans="1:21" x14ac:dyDescent="0.25">
      <c r="B1" s="31" t="s">
        <v>91</v>
      </c>
      <c r="C1" s="31"/>
      <c r="D1" s="31"/>
      <c r="E1" s="31"/>
      <c r="F1" s="31" t="s">
        <v>95</v>
      </c>
      <c r="G1" s="31"/>
      <c r="H1" s="31"/>
      <c r="I1" s="31"/>
      <c r="J1" s="31" t="s">
        <v>96</v>
      </c>
      <c r="K1" s="31"/>
      <c r="L1" s="31"/>
      <c r="M1" s="31"/>
      <c r="N1" s="31"/>
      <c r="O1" s="31"/>
      <c r="P1" s="31" t="s">
        <v>97</v>
      </c>
      <c r="Q1" s="31"/>
      <c r="R1" s="31"/>
      <c r="S1" s="31"/>
      <c r="T1" s="31"/>
      <c r="U1" s="31"/>
    </row>
    <row r="2" spans="1:21" x14ac:dyDescent="0.25">
      <c r="A2" s="2">
        <v>7</v>
      </c>
      <c r="B2" s="2">
        <v>107.1024</v>
      </c>
      <c r="C2" s="2">
        <v>88.826089999999994</v>
      </c>
      <c r="D2" s="2">
        <v>94.101640000000003</v>
      </c>
      <c r="E2" s="2">
        <v>106.4207</v>
      </c>
      <c r="F2" s="2">
        <v>84.097480000000004</v>
      </c>
      <c r="G2" s="2">
        <v>110.48139999999999</v>
      </c>
      <c r="H2" s="2">
        <v>81.062020000000004</v>
      </c>
      <c r="I2" s="2">
        <v>105.62479999999999</v>
      </c>
      <c r="J2" s="2">
        <v>91.962810000000005</v>
      </c>
      <c r="K2" s="2">
        <v>108.72150000000001</v>
      </c>
      <c r="L2" s="2">
        <v>111.67529999999999</v>
      </c>
      <c r="M2" s="2">
        <v>87.657960000000003</v>
      </c>
      <c r="N2" s="2">
        <v>87.325090000000003</v>
      </c>
      <c r="O2" s="2">
        <v>95.795779999999993</v>
      </c>
      <c r="P2" s="2">
        <v>80.083640000000003</v>
      </c>
      <c r="Q2" s="2">
        <v>81.339190000000002</v>
      </c>
      <c r="R2" s="2">
        <v>100.1438</v>
      </c>
      <c r="S2" s="2">
        <v>96.106800000000007</v>
      </c>
      <c r="T2" s="2">
        <v>95.717380000000006</v>
      </c>
      <c r="U2" s="2">
        <v>103.7376</v>
      </c>
    </row>
    <row r="3" spans="1:21" x14ac:dyDescent="0.25">
      <c r="A3" s="2">
        <v>12</v>
      </c>
      <c r="B3" s="2">
        <v>355.23910000000001</v>
      </c>
      <c r="C3" s="2">
        <v>316.96929999999998</v>
      </c>
      <c r="D3" s="2">
        <v>437.81400000000002</v>
      </c>
      <c r="E3" s="2">
        <v>358.74059999999997</v>
      </c>
      <c r="F3" s="2">
        <v>471.0609</v>
      </c>
      <c r="G3" s="2">
        <v>291.11090000000002</v>
      </c>
      <c r="H3" s="2">
        <v>354.18389999999999</v>
      </c>
      <c r="I3" s="2">
        <v>320.95420000000001</v>
      </c>
      <c r="J3" s="2">
        <v>339.57440000000003</v>
      </c>
      <c r="K3" s="2">
        <v>368.15719999999999</v>
      </c>
      <c r="L3" s="2">
        <v>351.1377</v>
      </c>
      <c r="M3" s="2">
        <v>308.0367</v>
      </c>
      <c r="N3" s="2">
        <v>369.36</v>
      </c>
      <c r="O3" s="2">
        <v>296.96100000000001</v>
      </c>
      <c r="P3" s="2">
        <v>395.78859999999997</v>
      </c>
      <c r="Q3" s="2">
        <v>372.98480000000001</v>
      </c>
      <c r="R3" s="2">
        <v>386.38659999999999</v>
      </c>
      <c r="S3" s="2">
        <v>283.55829999999997</v>
      </c>
      <c r="T3" s="2">
        <v>326.60890000000001</v>
      </c>
      <c r="U3" s="2"/>
    </row>
    <row r="4" spans="1:21" x14ac:dyDescent="0.25">
      <c r="A4" s="2">
        <v>17</v>
      </c>
      <c r="B4" s="2">
        <v>758.86090000000002</v>
      </c>
      <c r="C4" s="2">
        <v>744.25840000000005</v>
      </c>
      <c r="D4" s="2">
        <v>635.30460000000005</v>
      </c>
      <c r="E4" s="2">
        <v>710.07770000000005</v>
      </c>
      <c r="F4" s="2">
        <v>648.97770000000003</v>
      </c>
      <c r="G4" s="2">
        <v>735.28290000000004</v>
      </c>
      <c r="H4" s="2">
        <v>956.41610000000003</v>
      </c>
      <c r="I4" s="2">
        <v>713.3152</v>
      </c>
      <c r="J4" s="2">
        <v>750.48090000000002</v>
      </c>
      <c r="K4" s="2">
        <v>616.40560000000005</v>
      </c>
      <c r="L4" s="2">
        <v>852.23069999999996</v>
      </c>
      <c r="M4" s="2">
        <v>809.55560000000003</v>
      </c>
      <c r="N4" s="2">
        <v>882.6585</v>
      </c>
      <c r="O4" s="2">
        <v>689.9452</v>
      </c>
      <c r="P4" s="2">
        <v>425.89389999999997</v>
      </c>
      <c r="Q4" s="2">
        <v>552.36069999999995</v>
      </c>
      <c r="R4" s="2">
        <v>683.38340000000005</v>
      </c>
      <c r="S4" s="2">
        <v>408.29140000000001</v>
      </c>
      <c r="T4" s="2">
        <v>417.76440000000002</v>
      </c>
      <c r="U4" s="2"/>
    </row>
    <row r="5" spans="1:21" x14ac:dyDescent="0.25">
      <c r="A5" s="2">
        <v>22</v>
      </c>
      <c r="B5" s="2">
        <v>927.55020000000002</v>
      </c>
      <c r="C5" s="2">
        <v>1269.6500000000001</v>
      </c>
      <c r="D5" s="2">
        <v>877.51459999999997</v>
      </c>
      <c r="E5" s="2">
        <v>1265.78</v>
      </c>
      <c r="F5" s="2">
        <v>717.43970000000002</v>
      </c>
      <c r="G5" s="2">
        <v>1031.33</v>
      </c>
      <c r="H5" s="2">
        <v>1169.2639999999999</v>
      </c>
      <c r="I5" s="2">
        <v>1027.559</v>
      </c>
      <c r="J5" s="2">
        <v>886.93</v>
      </c>
      <c r="K5" s="2">
        <v>1004.006</v>
      </c>
      <c r="L5" s="2">
        <v>640.43399999999997</v>
      </c>
      <c r="M5" s="2">
        <v>709.16859999999997</v>
      </c>
      <c r="N5" s="2">
        <v>753.8501</v>
      </c>
      <c r="O5" s="2"/>
      <c r="P5" s="2">
        <v>361.72210000000001</v>
      </c>
      <c r="Q5" s="2">
        <v>436.70639999999997</v>
      </c>
      <c r="R5" s="2">
        <v>492.20499999999998</v>
      </c>
      <c r="S5" s="2">
        <v>763.30240000000003</v>
      </c>
      <c r="T5" s="2">
        <v>676.83230000000003</v>
      </c>
      <c r="U5" s="2"/>
    </row>
    <row r="6" spans="1:21" x14ac:dyDescent="0.25">
      <c r="A6" s="2">
        <v>27</v>
      </c>
      <c r="B6" s="2">
        <v>1228.7439999999999</v>
      </c>
      <c r="C6" s="2">
        <v>1265.884</v>
      </c>
      <c r="D6" s="2">
        <v>1291.4549999999999</v>
      </c>
      <c r="E6" s="2">
        <v>1430.481</v>
      </c>
      <c r="F6" s="2">
        <v>997.23429999999996</v>
      </c>
      <c r="G6" s="2">
        <v>875.80020000000002</v>
      </c>
      <c r="H6" s="2">
        <v>862.6934</v>
      </c>
      <c r="I6" s="2">
        <v>1219.7819999999999</v>
      </c>
      <c r="J6" s="2">
        <v>952.75490000000002</v>
      </c>
      <c r="K6" s="2">
        <v>802.65610000000004</v>
      </c>
      <c r="L6" s="2">
        <v>883.42089999999996</v>
      </c>
      <c r="M6" s="2">
        <v>733.61670000000004</v>
      </c>
      <c r="N6" s="2">
        <v>782.93899999999996</v>
      </c>
      <c r="O6" s="2"/>
      <c r="P6" s="2">
        <v>447.9588</v>
      </c>
      <c r="Q6" s="2">
        <v>520.82979999999998</v>
      </c>
      <c r="R6" s="2">
        <v>373.21359999999999</v>
      </c>
      <c r="S6" s="2">
        <v>371.83330000000001</v>
      </c>
      <c r="T6" s="2">
        <v>352.73919999999998</v>
      </c>
      <c r="U6" s="2"/>
    </row>
    <row r="7" spans="1:21" x14ac:dyDescent="0.25">
      <c r="A7" s="2">
        <v>32</v>
      </c>
      <c r="B7" s="2">
        <v>1452.5550000000001</v>
      </c>
      <c r="C7" s="2">
        <v>1689.7429999999999</v>
      </c>
      <c r="D7" s="2">
        <v>1382.396</v>
      </c>
      <c r="E7" s="2">
        <v>1402.797</v>
      </c>
      <c r="F7" s="2">
        <v>985.67809999999997</v>
      </c>
      <c r="G7" s="2">
        <v>989.94669999999996</v>
      </c>
      <c r="H7" s="2">
        <v>1478.9680000000001</v>
      </c>
      <c r="I7" s="2">
        <v>915.70180000000005</v>
      </c>
      <c r="J7" s="2">
        <v>720.17169999999999</v>
      </c>
      <c r="K7" s="2">
        <v>1149.191</v>
      </c>
      <c r="L7" s="2">
        <v>1144.7429999999999</v>
      </c>
      <c r="M7" s="2">
        <v>550.18399999999997</v>
      </c>
      <c r="N7" s="2">
        <v>961.15030000000002</v>
      </c>
      <c r="O7" s="2"/>
      <c r="P7" s="2">
        <v>521.77970000000005</v>
      </c>
      <c r="Q7" s="2">
        <v>436.79149999999998</v>
      </c>
      <c r="R7" s="2">
        <v>395.69420000000002</v>
      </c>
      <c r="S7" s="2">
        <v>520.66790000000003</v>
      </c>
      <c r="T7" s="2">
        <v>298.31979999999999</v>
      </c>
      <c r="U7" s="2"/>
    </row>
  </sheetData>
  <mergeCells count="4">
    <mergeCell ref="B1:E1"/>
    <mergeCell ref="F1:I1"/>
    <mergeCell ref="J1:O1"/>
    <mergeCell ref="P1:U1"/>
  </mergeCells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74211-342F-41BE-9179-D51C1B62F423}">
  <dimension ref="A1:I2"/>
  <sheetViews>
    <sheetView workbookViewId="0">
      <selection activeCell="F7" sqref="F7"/>
    </sheetView>
  </sheetViews>
  <sheetFormatPr defaultRowHeight="13.8" x14ac:dyDescent="0.25"/>
  <sheetData>
    <row r="1" spans="1:9" x14ac:dyDescent="0.25">
      <c r="A1" s="31" t="s">
        <v>93</v>
      </c>
      <c r="B1" s="31"/>
      <c r="C1" s="31"/>
      <c r="D1" s="31"/>
      <c r="E1" s="31" t="s">
        <v>98</v>
      </c>
      <c r="F1" s="31"/>
      <c r="G1" s="31"/>
      <c r="H1" s="31"/>
      <c r="I1" s="31"/>
    </row>
    <row r="2" spans="1:9" x14ac:dyDescent="0.25">
      <c r="A2" s="2">
        <v>0.56000000000000005</v>
      </c>
      <c r="B2" s="2">
        <v>0.72</v>
      </c>
      <c r="C2" s="2">
        <v>0.46</v>
      </c>
      <c r="D2" s="2">
        <v>0.51</v>
      </c>
      <c r="E2" s="2">
        <v>1.77</v>
      </c>
      <c r="F2" s="2">
        <v>2</v>
      </c>
      <c r="G2" s="2">
        <v>1.35</v>
      </c>
      <c r="H2" s="2">
        <v>1.33</v>
      </c>
      <c r="I2" s="2">
        <v>1.1200000000000001</v>
      </c>
    </row>
  </sheetData>
  <mergeCells count="2">
    <mergeCell ref="E1:I1"/>
    <mergeCell ref="A1:D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26551-C6A1-47D5-B36D-1BFB5A5ACE1A}">
  <dimension ref="A1:E25"/>
  <sheetViews>
    <sheetView zoomScaleNormal="100" workbookViewId="0">
      <selection activeCell="C22" sqref="C22"/>
    </sheetView>
  </sheetViews>
  <sheetFormatPr defaultRowHeight="13.8" x14ac:dyDescent="0.25"/>
  <cols>
    <col min="1" max="1" width="12.88671875" customWidth="1"/>
    <col min="2" max="2" width="26.88671875" customWidth="1"/>
    <col min="3" max="3" width="28.77734375" customWidth="1"/>
    <col min="4" max="4" width="27" customWidth="1"/>
    <col min="5" max="5" width="31.6640625" customWidth="1"/>
  </cols>
  <sheetData>
    <row r="1" spans="1:5" x14ac:dyDescent="0.25">
      <c r="A1" s="4" t="s">
        <v>12</v>
      </c>
      <c r="B1" s="4" t="s">
        <v>13</v>
      </c>
      <c r="C1" s="4" t="s">
        <v>14</v>
      </c>
      <c r="D1" s="4" t="s">
        <v>15</v>
      </c>
      <c r="E1" s="4" t="s">
        <v>16</v>
      </c>
    </row>
    <row r="2" spans="1:5" x14ac:dyDescent="0.25">
      <c r="A2" s="2">
        <v>14</v>
      </c>
      <c r="B2" s="2">
        <v>1</v>
      </c>
      <c r="C2" s="2"/>
      <c r="D2" s="2"/>
      <c r="E2" s="2"/>
    </row>
    <row r="3" spans="1:5" x14ac:dyDescent="0.25">
      <c r="A3" s="2">
        <v>15</v>
      </c>
      <c r="B3" s="2">
        <v>1</v>
      </c>
      <c r="C3" s="2"/>
      <c r="D3" s="2"/>
      <c r="E3" s="2"/>
    </row>
    <row r="4" spans="1:5" x14ac:dyDescent="0.25">
      <c r="A4" s="2">
        <v>17</v>
      </c>
      <c r="B4" s="2">
        <v>1</v>
      </c>
      <c r="C4" s="2"/>
      <c r="D4" s="2"/>
      <c r="E4" s="2"/>
    </row>
    <row r="5" spans="1:5" x14ac:dyDescent="0.25">
      <c r="A5" s="2">
        <v>17</v>
      </c>
      <c r="B5" s="2">
        <v>1</v>
      </c>
      <c r="C5" s="2"/>
      <c r="D5" s="2"/>
      <c r="E5" s="2"/>
    </row>
    <row r="6" spans="1:5" x14ac:dyDescent="0.25">
      <c r="A6" s="2">
        <v>18</v>
      </c>
      <c r="B6" s="2">
        <v>1</v>
      </c>
      <c r="C6" s="2"/>
      <c r="D6" s="2"/>
      <c r="E6" s="2"/>
    </row>
    <row r="7" spans="1:5" x14ac:dyDescent="0.25">
      <c r="A7" s="2">
        <v>19</v>
      </c>
      <c r="B7" s="2">
        <v>1</v>
      </c>
      <c r="C7" s="2">
        <v>1</v>
      </c>
      <c r="D7" s="2"/>
      <c r="E7" s="2"/>
    </row>
    <row r="8" spans="1:5" x14ac:dyDescent="0.25">
      <c r="A8" s="2">
        <v>20</v>
      </c>
      <c r="B8" s="2">
        <v>1</v>
      </c>
      <c r="C8" s="2">
        <v>1</v>
      </c>
      <c r="D8" s="2"/>
      <c r="E8" s="2"/>
    </row>
    <row r="9" spans="1:5" x14ac:dyDescent="0.25">
      <c r="A9" s="2">
        <v>20</v>
      </c>
      <c r="B9" s="2">
        <v>1</v>
      </c>
      <c r="C9" s="2"/>
      <c r="D9" s="2"/>
      <c r="E9" s="2"/>
    </row>
    <row r="10" spans="1:5" x14ac:dyDescent="0.25">
      <c r="A10" s="2">
        <v>20</v>
      </c>
      <c r="B10" s="2">
        <v>1</v>
      </c>
      <c r="C10" s="2"/>
      <c r="D10" s="2"/>
      <c r="E10" s="2"/>
    </row>
    <row r="11" spans="1:5" x14ac:dyDescent="0.25">
      <c r="A11" s="2">
        <v>21</v>
      </c>
      <c r="B11" s="2">
        <v>1</v>
      </c>
      <c r="C11" s="2">
        <v>1</v>
      </c>
      <c r="D11" s="2">
        <v>1</v>
      </c>
      <c r="E11" s="2"/>
    </row>
    <row r="12" spans="1:5" x14ac:dyDescent="0.25">
      <c r="A12" s="2">
        <v>21</v>
      </c>
      <c r="B12" s="2"/>
      <c r="C12" s="2">
        <v>1</v>
      </c>
      <c r="D12" s="2"/>
      <c r="E12" s="2"/>
    </row>
    <row r="13" spans="1:5" x14ac:dyDescent="0.25">
      <c r="A13" s="2">
        <v>22</v>
      </c>
      <c r="B13" s="2"/>
      <c r="C13" s="2"/>
      <c r="D13" s="2">
        <v>1</v>
      </c>
      <c r="E13" s="2"/>
    </row>
    <row r="14" spans="1:5" x14ac:dyDescent="0.25">
      <c r="A14" s="2">
        <v>23</v>
      </c>
      <c r="B14" s="2"/>
      <c r="C14" s="2"/>
      <c r="D14" s="2">
        <v>2</v>
      </c>
      <c r="E14" s="2"/>
    </row>
    <row r="15" spans="1:5" x14ac:dyDescent="0.25">
      <c r="A15" s="2">
        <v>24</v>
      </c>
      <c r="B15" s="2"/>
      <c r="C15" s="2">
        <v>1</v>
      </c>
      <c r="D15" s="2"/>
      <c r="E15" s="2"/>
    </row>
    <row r="16" spans="1:5" x14ac:dyDescent="0.25">
      <c r="A16" s="2">
        <v>25</v>
      </c>
      <c r="B16" s="2"/>
      <c r="C16" s="2">
        <v>2</v>
      </c>
      <c r="D16" s="2">
        <v>3</v>
      </c>
      <c r="E16" s="2"/>
    </row>
    <row r="17" spans="1:5" x14ac:dyDescent="0.25">
      <c r="A17" s="2">
        <v>25</v>
      </c>
      <c r="B17" s="2"/>
      <c r="C17" s="2"/>
      <c r="D17" s="2"/>
      <c r="E17" s="2"/>
    </row>
    <row r="18" spans="1:5" x14ac:dyDescent="0.25">
      <c r="A18" s="2">
        <v>26</v>
      </c>
      <c r="B18" s="2"/>
      <c r="C18" s="2"/>
      <c r="D18" s="2">
        <v>1</v>
      </c>
      <c r="E18" s="2"/>
    </row>
    <row r="19" spans="1:5" x14ac:dyDescent="0.25">
      <c r="A19" s="2">
        <v>27</v>
      </c>
      <c r="B19" s="2"/>
      <c r="C19" s="2">
        <v>1</v>
      </c>
      <c r="D19" s="2"/>
      <c r="E19" s="2">
        <v>1</v>
      </c>
    </row>
    <row r="20" spans="1:5" x14ac:dyDescent="0.25">
      <c r="A20" s="2">
        <v>29</v>
      </c>
      <c r="B20" s="2"/>
      <c r="C20" s="2"/>
      <c r="D20" s="2"/>
      <c r="E20" s="2">
        <v>1</v>
      </c>
    </row>
    <row r="21" spans="1:5" x14ac:dyDescent="0.25">
      <c r="A21" s="2">
        <v>30</v>
      </c>
      <c r="B21" s="2"/>
      <c r="C21" s="2"/>
      <c r="D21" s="2"/>
      <c r="E21" s="2"/>
    </row>
    <row r="22" spans="1:5" x14ac:dyDescent="0.25">
      <c r="A22" s="2">
        <v>31</v>
      </c>
      <c r="B22" s="2"/>
      <c r="C22" s="2"/>
      <c r="D22" s="2"/>
      <c r="E22" s="2">
        <v>1</v>
      </c>
    </row>
    <row r="23" spans="1:5" x14ac:dyDescent="0.25">
      <c r="A23" s="2">
        <v>36</v>
      </c>
      <c r="B23" s="2"/>
      <c r="C23" s="2"/>
      <c r="D23" s="2"/>
      <c r="E23" s="2">
        <v>1</v>
      </c>
    </row>
    <row r="24" spans="1:5" x14ac:dyDescent="0.25">
      <c r="A24" s="2">
        <v>37</v>
      </c>
      <c r="B24" s="2"/>
      <c r="C24" s="2"/>
      <c r="D24" s="2"/>
      <c r="E24" s="2">
        <v>1</v>
      </c>
    </row>
    <row r="25" spans="1:5" x14ac:dyDescent="0.25">
      <c r="A25" s="2">
        <v>38</v>
      </c>
      <c r="B25" s="2"/>
      <c r="C25" s="2"/>
      <c r="D25" s="2"/>
      <c r="E25" s="2">
        <v>1</v>
      </c>
    </row>
  </sheetData>
  <phoneticPr fontId="2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5183A-93A9-4F60-94CE-647E6EDB9276}">
  <dimension ref="A2:E12"/>
  <sheetViews>
    <sheetView workbookViewId="0">
      <selection activeCell="B8" sqref="B8:E8"/>
    </sheetView>
  </sheetViews>
  <sheetFormatPr defaultRowHeight="13.8" x14ac:dyDescent="0.25"/>
  <cols>
    <col min="1" max="16384" width="8.88671875" style="3"/>
  </cols>
  <sheetData>
    <row r="2" spans="1:5" x14ac:dyDescent="0.25">
      <c r="A2" s="3" t="s">
        <v>128</v>
      </c>
      <c r="B2" s="30" t="s">
        <v>126</v>
      </c>
      <c r="C2" s="30"/>
      <c r="D2" s="30" t="s">
        <v>127</v>
      </c>
      <c r="E2" s="30"/>
    </row>
    <row r="3" spans="1:5" x14ac:dyDescent="0.25">
      <c r="B3" s="4" t="s">
        <v>124</v>
      </c>
      <c r="C3" s="4" t="s">
        <v>125</v>
      </c>
      <c r="D3" s="4" t="s">
        <v>124</v>
      </c>
      <c r="E3" s="4" t="s">
        <v>125</v>
      </c>
    </row>
    <row r="4" spans="1:5" x14ac:dyDescent="0.25">
      <c r="B4" s="2">
        <v>1.028853</v>
      </c>
      <c r="C4" s="2">
        <v>0.30885200000000002</v>
      </c>
      <c r="D4" s="2">
        <v>0.89693599999999996</v>
      </c>
      <c r="E4" s="2">
        <v>0.55710300000000001</v>
      </c>
    </row>
    <row r="5" spans="1:5" x14ac:dyDescent="0.25">
      <c r="B5" s="2">
        <v>0.94623000000000002</v>
      </c>
      <c r="C5" s="2">
        <v>0.36</v>
      </c>
      <c r="D5" s="2">
        <v>1.111421</v>
      </c>
      <c r="E5" s="2">
        <v>0.52367699999999995</v>
      </c>
    </row>
    <row r="6" spans="1:5" x14ac:dyDescent="0.25">
      <c r="B6" s="2">
        <v>1.024918</v>
      </c>
      <c r="C6" s="2">
        <v>0.336393</v>
      </c>
      <c r="D6" s="2">
        <v>0.99164300000000005</v>
      </c>
      <c r="E6" s="2">
        <v>0.44011099999999997</v>
      </c>
    </row>
    <row r="8" spans="1:5" x14ac:dyDescent="0.25">
      <c r="A8" s="3" t="s">
        <v>129</v>
      </c>
      <c r="B8" s="30" t="s">
        <v>126</v>
      </c>
      <c r="C8" s="30"/>
      <c r="D8" s="30" t="s">
        <v>127</v>
      </c>
      <c r="E8" s="30"/>
    </row>
    <row r="9" spans="1:5" x14ac:dyDescent="0.25">
      <c r="B9" s="4" t="s">
        <v>124</v>
      </c>
      <c r="C9" s="4" t="s">
        <v>125</v>
      </c>
      <c r="D9" s="4" t="s">
        <v>124</v>
      </c>
      <c r="E9" s="4" t="s">
        <v>125</v>
      </c>
    </row>
    <row r="10" spans="1:5" x14ac:dyDescent="0.25">
      <c r="B10" s="2">
        <v>0.93700799999999995</v>
      </c>
      <c r="C10" s="2">
        <v>0.31259799999999999</v>
      </c>
      <c r="D10" s="2">
        <v>0.95625599999999999</v>
      </c>
      <c r="E10" s="2">
        <v>0.45562799999999998</v>
      </c>
    </row>
    <row r="11" spans="1:5" x14ac:dyDescent="0.25">
      <c r="B11" s="2">
        <v>1.0472440000000001</v>
      </c>
      <c r="C11" s="2">
        <v>0.28267700000000001</v>
      </c>
      <c r="D11" s="2">
        <v>1.115623</v>
      </c>
      <c r="E11" s="2">
        <v>0.58781600000000001</v>
      </c>
    </row>
    <row r="12" spans="1:5" x14ac:dyDescent="0.25">
      <c r="B12" s="2">
        <v>1.0157480000000001</v>
      </c>
      <c r="C12" s="2">
        <v>0.292126</v>
      </c>
      <c r="D12" s="2">
        <v>0.92813100000000004</v>
      </c>
      <c r="E12" s="2">
        <v>0.52125299999999997</v>
      </c>
    </row>
  </sheetData>
  <mergeCells count="4">
    <mergeCell ref="B2:C2"/>
    <mergeCell ref="D2:E2"/>
    <mergeCell ref="B8:C8"/>
    <mergeCell ref="D8:E8"/>
  </mergeCells>
  <phoneticPr fontId="2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37146-7B5B-44B6-BB1B-6EE58F143233}">
  <dimension ref="A1:R46"/>
  <sheetViews>
    <sheetView zoomScale="70" zoomScaleNormal="70" workbookViewId="0">
      <selection activeCell="H26" sqref="H26"/>
    </sheetView>
  </sheetViews>
  <sheetFormatPr defaultRowHeight="13.8" x14ac:dyDescent="0.25"/>
  <cols>
    <col min="1" max="1" width="26.77734375" style="3" customWidth="1"/>
    <col min="2" max="2" width="8.88671875" style="3"/>
    <col min="3" max="4" width="9" style="3" bestFit="1" customWidth="1"/>
    <col min="5" max="5" width="20.88671875" style="3" bestFit="1" customWidth="1"/>
    <col min="6" max="7" width="23.33203125" style="3" bestFit="1" customWidth="1"/>
    <col min="8" max="8" width="9" style="3" bestFit="1" customWidth="1"/>
    <col min="9" max="9" width="8.88671875" style="3"/>
    <col min="10" max="10" width="24.88671875" style="3" customWidth="1"/>
    <col min="11" max="11" width="8.88671875" style="3"/>
    <col min="12" max="13" width="9" style="3" bestFit="1" customWidth="1"/>
    <col min="14" max="14" width="20.88671875" style="3" bestFit="1" customWidth="1"/>
    <col min="15" max="16" width="23.33203125" style="3" bestFit="1" customWidth="1"/>
    <col min="17" max="17" width="9" style="3" bestFit="1" customWidth="1"/>
    <col min="18" max="16384" width="8.88671875" style="3"/>
  </cols>
  <sheetData>
    <row r="1" spans="1:18" x14ac:dyDescent="0.25">
      <c r="A1" s="3" t="s">
        <v>132</v>
      </c>
      <c r="J1" s="3" t="s">
        <v>133</v>
      </c>
    </row>
    <row r="2" spans="1:18" x14ac:dyDescent="0.25">
      <c r="B2" s="4"/>
      <c r="C2" s="31" t="s">
        <v>246</v>
      </c>
      <c r="D2" s="31"/>
      <c r="E2" s="31"/>
      <c r="F2" s="31" t="s">
        <v>247</v>
      </c>
      <c r="G2" s="31"/>
      <c r="H2" s="31"/>
      <c r="K2" s="4"/>
      <c r="L2" s="31" t="s">
        <v>134</v>
      </c>
      <c r="M2" s="31"/>
      <c r="N2" s="31"/>
      <c r="O2" s="31" t="s">
        <v>135</v>
      </c>
      <c r="P2" s="31"/>
      <c r="Q2" s="31"/>
    </row>
    <row r="3" spans="1:18" x14ac:dyDescent="0.25">
      <c r="B3" s="1" t="s">
        <v>64</v>
      </c>
      <c r="C3" s="2">
        <v>0.91109700000000005</v>
      </c>
      <c r="D3" s="2">
        <v>1.0737650000000001</v>
      </c>
      <c r="E3" s="2">
        <v>1.0151380000000001</v>
      </c>
      <c r="F3" s="2">
        <v>0.46351100000000001</v>
      </c>
      <c r="G3" s="2">
        <v>0.61885699999999999</v>
      </c>
      <c r="H3" s="2">
        <v>0.53502400000000006</v>
      </c>
      <c r="K3" s="1" t="s">
        <v>64</v>
      </c>
      <c r="L3" s="2">
        <v>0.89406200000000002</v>
      </c>
      <c r="M3" s="2">
        <v>1.0478609999999999</v>
      </c>
      <c r="N3" s="2">
        <v>1.0580769999999999</v>
      </c>
      <c r="O3" s="2">
        <v>0.33296599999999998</v>
      </c>
      <c r="P3" s="2">
        <v>0.332735</v>
      </c>
      <c r="Q3" s="2">
        <v>0.37460599999999999</v>
      </c>
    </row>
    <row r="4" spans="1:18" x14ac:dyDescent="0.25">
      <c r="B4" s="1" t="s">
        <v>65</v>
      </c>
      <c r="C4" s="2">
        <v>0.90954100000000004</v>
      </c>
      <c r="D4" s="2">
        <v>1.133049</v>
      </c>
      <c r="E4" s="2">
        <v>0.95740999999999998</v>
      </c>
      <c r="F4" s="2">
        <v>0.54798599999999997</v>
      </c>
      <c r="G4" s="2">
        <v>0.39645000000000002</v>
      </c>
      <c r="H4" s="2">
        <v>0.50285400000000002</v>
      </c>
      <c r="K4" s="1" t="s">
        <v>65</v>
      </c>
      <c r="L4" s="2">
        <v>0.83370599999999995</v>
      </c>
      <c r="M4" s="2">
        <v>1.0970359999999999</v>
      </c>
      <c r="N4" s="2">
        <v>1.069258</v>
      </c>
      <c r="O4" s="2">
        <v>0.21667600000000001</v>
      </c>
      <c r="P4" s="2">
        <v>0.206987</v>
      </c>
      <c r="Q4" s="2">
        <v>0.17932000000000001</v>
      </c>
    </row>
    <row r="5" spans="1:18" x14ac:dyDescent="0.25">
      <c r="B5" s="1" t="s">
        <v>46</v>
      </c>
      <c r="C5" s="2">
        <v>0.94558299999999995</v>
      </c>
      <c r="D5" s="2">
        <v>1.064573</v>
      </c>
      <c r="E5" s="2">
        <v>0.98984399999999995</v>
      </c>
      <c r="F5" s="2">
        <v>0.35166500000000001</v>
      </c>
      <c r="G5" s="2">
        <v>0.36230499999999999</v>
      </c>
      <c r="H5" s="2">
        <v>0.491504</v>
      </c>
      <c r="K5" s="1" t="s">
        <v>46</v>
      </c>
      <c r="L5" s="2">
        <v>0.93833599999999995</v>
      </c>
      <c r="M5" s="2">
        <v>1.0447649999999999</v>
      </c>
      <c r="N5" s="2">
        <v>1.016899</v>
      </c>
      <c r="O5" s="2">
        <v>0.20238500000000001</v>
      </c>
      <c r="P5" s="2">
        <v>0.22131600000000001</v>
      </c>
      <c r="Q5" s="2">
        <v>0.240178</v>
      </c>
    </row>
    <row r="6" spans="1:18" x14ac:dyDescent="0.25">
      <c r="B6" s="1" t="s">
        <v>47</v>
      </c>
      <c r="C6" s="2">
        <v>0.97660599999999997</v>
      </c>
      <c r="D6" s="2">
        <v>0.94203300000000001</v>
      </c>
      <c r="E6" s="2">
        <v>1.081361</v>
      </c>
      <c r="F6" s="2">
        <v>0.23731099999999999</v>
      </c>
      <c r="G6" s="2"/>
      <c r="H6" s="2">
        <v>0.375751</v>
      </c>
      <c r="K6" s="1" t="s">
        <v>47</v>
      </c>
      <c r="L6" s="2">
        <v>0.88183100000000003</v>
      </c>
      <c r="M6" s="2">
        <v>1.243644</v>
      </c>
      <c r="N6" s="2">
        <v>0.874525</v>
      </c>
      <c r="O6" s="2">
        <v>0.43214000000000002</v>
      </c>
      <c r="P6" s="2">
        <v>0.40883000000000003</v>
      </c>
      <c r="Q6" s="2">
        <v>0.360626</v>
      </c>
    </row>
    <row r="7" spans="1:18" x14ac:dyDescent="0.25">
      <c r="B7" s="1" t="s">
        <v>49</v>
      </c>
      <c r="C7" s="2">
        <v>1.097933</v>
      </c>
      <c r="D7" s="2">
        <v>0.86982099999999996</v>
      </c>
      <c r="E7" s="2">
        <v>1.032246</v>
      </c>
      <c r="F7" s="2">
        <v>0.35497499999999998</v>
      </c>
      <c r="G7" s="2">
        <v>0.35081699999999999</v>
      </c>
      <c r="H7" s="2">
        <v>0.35596100000000003</v>
      </c>
      <c r="K7" s="1" t="s">
        <v>49</v>
      </c>
      <c r="L7" s="2">
        <v>1.0979589999999999</v>
      </c>
      <c r="M7" s="2">
        <v>1.0459579999999999</v>
      </c>
      <c r="N7" s="2">
        <v>0.85608300000000004</v>
      </c>
      <c r="O7" s="2">
        <v>0.19927400000000001</v>
      </c>
      <c r="P7" s="2">
        <v>0.27639900000000001</v>
      </c>
      <c r="Q7" s="2">
        <v>0.19490199999999999</v>
      </c>
    </row>
    <row r="9" spans="1:18" x14ac:dyDescent="0.25">
      <c r="A9" s="1" t="s">
        <v>103</v>
      </c>
      <c r="B9" s="1" t="s">
        <v>104</v>
      </c>
      <c r="C9" s="3" t="s">
        <v>102</v>
      </c>
      <c r="D9" s="3" t="s">
        <v>114</v>
      </c>
      <c r="J9" s="1" t="s">
        <v>103</v>
      </c>
      <c r="K9" s="1" t="s">
        <v>104</v>
      </c>
      <c r="L9" s="3" t="s">
        <v>102</v>
      </c>
      <c r="M9" s="3" t="s">
        <v>114</v>
      </c>
    </row>
    <row r="10" spans="1:18" x14ac:dyDescent="0.25">
      <c r="A10" s="30" t="s">
        <v>130</v>
      </c>
      <c r="B10" s="9" t="s">
        <v>65</v>
      </c>
      <c r="C10" s="10">
        <v>27.021999359130859</v>
      </c>
      <c r="D10" s="10">
        <v>22.690000534057617</v>
      </c>
      <c r="E10" s="11">
        <f>C10-D10</f>
        <v>4.3319988250732422</v>
      </c>
      <c r="F10" s="13">
        <f>2^-E10</f>
        <v>4.9652190442593447E-2</v>
      </c>
      <c r="G10" s="13">
        <f>AVERAGE(F10:F12)</f>
        <v>5.4590369846161578E-2</v>
      </c>
      <c r="H10" s="9">
        <f>F10/G10</f>
        <v>0.90954119897915753</v>
      </c>
      <c r="I10" s="9"/>
      <c r="J10" s="30" t="s">
        <v>130</v>
      </c>
      <c r="K10" s="9" t="s">
        <v>65</v>
      </c>
      <c r="L10" s="10">
        <v>28.882999420166016</v>
      </c>
      <c r="M10" s="10">
        <v>26.940000534057617</v>
      </c>
      <c r="N10" s="11">
        <f t="shared" ref="N10:N39" si="0">L10-M10</f>
        <v>1.9429988861083984</v>
      </c>
      <c r="O10" s="13">
        <f t="shared" ref="O10:O39" si="1">2^-N10</f>
        <v>0.26007526743214626</v>
      </c>
      <c r="P10" s="13">
        <f>AVERAGE(O10:O12)</f>
        <v>0.31195078010076221</v>
      </c>
      <c r="Q10" s="9">
        <f>O10/P10</f>
        <v>0.83370609731490397</v>
      </c>
    </row>
    <row r="11" spans="1:18" x14ac:dyDescent="0.25">
      <c r="A11" s="30"/>
      <c r="B11" s="9" t="s">
        <v>65</v>
      </c>
      <c r="C11" s="10">
        <v>26.763999938964844</v>
      </c>
      <c r="D11" s="10">
        <v>22.749000549316406</v>
      </c>
      <c r="E11" s="11">
        <f t="shared" ref="E11:E39" si="2">C11-D11</f>
        <v>4.0149993896484375</v>
      </c>
      <c r="F11" s="13">
        <f t="shared" ref="F11:F39" si="3">2^-E11</f>
        <v>6.185356719392935E-2</v>
      </c>
      <c r="G11" s="9"/>
      <c r="H11" s="9">
        <f>F11/G10</f>
        <v>1.1330490591698834</v>
      </c>
      <c r="I11" s="9"/>
      <c r="J11" s="30"/>
      <c r="K11" s="9" t="s">
        <v>65</v>
      </c>
      <c r="L11" s="10">
        <v>28.63599967956543</v>
      </c>
      <c r="M11" s="10">
        <v>27.089000701904297</v>
      </c>
      <c r="N11" s="11">
        <f t="shared" si="0"/>
        <v>1.5469989776611328</v>
      </c>
      <c r="O11" s="13">
        <f t="shared" si="1"/>
        <v>0.34222119578152571</v>
      </c>
      <c r="P11" s="9"/>
      <c r="Q11" s="9">
        <f>O11/P10</f>
        <v>1.0970358710787194</v>
      </c>
      <c r="R11" s="9"/>
    </row>
    <row r="12" spans="1:18" x14ac:dyDescent="0.25">
      <c r="A12" s="30"/>
      <c r="B12" s="9" t="s">
        <v>65</v>
      </c>
      <c r="C12" s="10">
        <v>27.058000564575195</v>
      </c>
      <c r="D12" s="10">
        <v>22.799999237060547</v>
      </c>
      <c r="E12" s="11">
        <f t="shared" si="2"/>
        <v>4.2580013275146484</v>
      </c>
      <c r="F12" s="13">
        <f t="shared" si="3"/>
        <v>5.2265351901961937E-2</v>
      </c>
      <c r="G12" s="9"/>
      <c r="H12" s="9">
        <f>F12/G10</f>
        <v>0.95740974185095906</v>
      </c>
      <c r="I12" s="9"/>
      <c r="J12" s="30"/>
      <c r="K12" s="9" t="s">
        <v>65</v>
      </c>
      <c r="L12" s="10">
        <v>28.563999176025391</v>
      </c>
      <c r="M12" s="10">
        <v>26.979999542236328</v>
      </c>
      <c r="N12" s="11">
        <f t="shared" si="0"/>
        <v>1.5839996337890625</v>
      </c>
      <c r="O12" s="13">
        <f t="shared" si="1"/>
        <v>0.33355587708861456</v>
      </c>
      <c r="P12" s="9"/>
      <c r="Q12" s="9">
        <f>O12/P10</f>
        <v>1.0692580316063764</v>
      </c>
      <c r="R12" s="9"/>
    </row>
    <row r="13" spans="1:18" x14ac:dyDescent="0.25">
      <c r="A13" s="30" t="s">
        <v>131</v>
      </c>
      <c r="B13" s="9" t="s">
        <v>65</v>
      </c>
      <c r="C13" s="10">
        <v>27.427000045776367</v>
      </c>
      <c r="D13" s="10">
        <v>22.36400032043457</v>
      </c>
      <c r="E13" s="11">
        <f t="shared" si="2"/>
        <v>5.0629997253417969</v>
      </c>
      <c r="F13" s="13">
        <f t="shared" si="3"/>
        <v>2.9914738763727373E-2</v>
      </c>
      <c r="G13" s="13">
        <v>5.4590369846161578E-2</v>
      </c>
      <c r="H13" s="9">
        <f>F13/G13</f>
        <v>0.54798564010518003</v>
      </c>
      <c r="I13" s="9"/>
      <c r="J13" s="30" t="s">
        <v>131</v>
      </c>
      <c r="K13" s="9" t="s">
        <v>65</v>
      </c>
      <c r="L13" s="10">
        <v>27.023000717163086</v>
      </c>
      <c r="M13" s="10">
        <v>23.13599967956543</v>
      </c>
      <c r="N13" s="11">
        <f t="shared" si="0"/>
        <v>3.8870010375976563</v>
      </c>
      <c r="O13" s="13">
        <f t="shared" si="1"/>
        <v>6.7592124104919701E-2</v>
      </c>
      <c r="P13" s="13">
        <v>0.31195078010076221</v>
      </c>
      <c r="Q13" s="9">
        <f>O13/P13</f>
        <v>0.2166756053089112</v>
      </c>
      <c r="R13" s="9"/>
    </row>
    <row r="14" spans="1:18" x14ac:dyDescent="0.25">
      <c r="A14" s="30"/>
      <c r="B14" s="9" t="s">
        <v>65</v>
      </c>
      <c r="C14" s="10">
        <v>27.840999603271484</v>
      </c>
      <c r="D14" s="10">
        <v>22.311000823974609</v>
      </c>
      <c r="E14" s="11">
        <f t="shared" si="2"/>
        <v>5.529998779296875</v>
      </c>
      <c r="F14" s="13">
        <f t="shared" si="3"/>
        <v>2.1642353751403779E-2</v>
      </c>
      <c r="G14" s="9"/>
      <c r="H14" s="9">
        <f>F14/G13</f>
        <v>0.39645002978351357</v>
      </c>
      <c r="I14" s="9"/>
      <c r="J14" s="30"/>
      <c r="K14" s="9" t="s">
        <v>65</v>
      </c>
      <c r="L14" s="10">
        <v>27.166999816894531</v>
      </c>
      <c r="M14" s="10">
        <v>23.214000701904297</v>
      </c>
      <c r="N14" s="11">
        <f t="shared" si="0"/>
        <v>3.9529991149902344</v>
      </c>
      <c r="O14" s="13">
        <f t="shared" si="1"/>
        <v>6.4569688840006745E-2</v>
      </c>
      <c r="P14" s="9"/>
      <c r="Q14" s="9">
        <f>O14/P13</f>
        <v>0.2069867843226752</v>
      </c>
      <c r="R14" s="9"/>
    </row>
    <row r="15" spans="1:18" x14ac:dyDescent="0.25">
      <c r="A15" s="30"/>
      <c r="B15" s="9" t="s">
        <v>65</v>
      </c>
      <c r="C15" s="10">
        <v>27.49799919128418</v>
      </c>
      <c r="D15" s="10">
        <v>22.311000823974609</v>
      </c>
      <c r="E15" s="11">
        <f t="shared" si="2"/>
        <v>5.1869983673095703</v>
      </c>
      <c r="F15" s="13">
        <f t="shared" si="3"/>
        <v>2.7450983198565298E-2</v>
      </c>
      <c r="G15" s="9"/>
      <c r="H15" s="9">
        <f>F15/G13</f>
        <v>0.50285395163878821</v>
      </c>
      <c r="I15" s="9"/>
      <c r="J15" s="30"/>
      <c r="K15" s="9" t="s">
        <v>65</v>
      </c>
      <c r="L15" s="10">
        <v>27.333000183105469</v>
      </c>
      <c r="M15" s="10">
        <v>23.173000335693359</v>
      </c>
      <c r="N15" s="11">
        <f t="shared" si="0"/>
        <v>4.1599998474121094</v>
      </c>
      <c r="O15" s="13">
        <f t="shared" si="1"/>
        <v>5.5939072849442446E-2</v>
      </c>
      <c r="P15" s="9"/>
      <c r="Q15" s="9">
        <f>O15/P13</f>
        <v>0.17932018900986157</v>
      </c>
      <c r="R15" s="9"/>
    </row>
    <row r="16" spans="1:18" x14ac:dyDescent="0.25">
      <c r="A16" s="30" t="s">
        <v>130</v>
      </c>
      <c r="B16" s="9" t="s">
        <v>46</v>
      </c>
      <c r="C16" s="10">
        <v>25.650999069213867</v>
      </c>
      <c r="D16" s="10">
        <v>22.690000534057617</v>
      </c>
      <c r="E16" s="11">
        <f t="shared" si="2"/>
        <v>2.96099853515625</v>
      </c>
      <c r="F16" s="13">
        <f t="shared" si="3"/>
        <v>0.12842531031924043</v>
      </c>
      <c r="G16" s="13">
        <f>AVERAGE(F16:F18)</f>
        <v>0.1358160629526233</v>
      </c>
      <c r="H16" s="9">
        <f>F16/G16</f>
        <v>0.94558263232854134</v>
      </c>
      <c r="I16" s="9"/>
      <c r="J16" s="30" t="s">
        <v>130</v>
      </c>
      <c r="K16" s="9" t="s">
        <v>46</v>
      </c>
      <c r="L16" s="10">
        <v>27.322999954223633</v>
      </c>
      <c r="M16" s="10">
        <v>26.940000534057617</v>
      </c>
      <c r="N16" s="11">
        <f t="shared" si="0"/>
        <v>0.38299942016601563</v>
      </c>
      <c r="O16" s="13">
        <f t="shared" si="1"/>
        <v>0.7668416380380304</v>
      </c>
      <c r="P16" s="13">
        <f>AVERAGE(O16:O18)</f>
        <v>0.81723528309589355</v>
      </c>
      <c r="Q16" s="9">
        <f>O16/P16</f>
        <v>0.93833643003400524</v>
      </c>
      <c r="R16" s="9"/>
    </row>
    <row r="17" spans="1:18" x14ac:dyDescent="0.25">
      <c r="A17" s="30"/>
      <c r="B17" s="9" t="s">
        <v>46</v>
      </c>
      <c r="C17" s="10">
        <v>25.538999557495117</v>
      </c>
      <c r="D17" s="10">
        <v>22.749000549316406</v>
      </c>
      <c r="E17" s="11">
        <f t="shared" si="2"/>
        <v>2.7899990081787109</v>
      </c>
      <c r="F17" s="13">
        <f t="shared" si="3"/>
        <v>0.14458612238792384</v>
      </c>
      <c r="G17" s="9"/>
      <c r="H17" s="9">
        <f>F17/G16</f>
        <v>1.0645730648101601</v>
      </c>
      <c r="I17" s="9"/>
      <c r="J17" s="30"/>
      <c r="K17" s="9" t="s">
        <v>46</v>
      </c>
      <c r="L17" s="10">
        <v>27.316999435424805</v>
      </c>
      <c r="M17" s="10">
        <v>27.089000701904297</v>
      </c>
      <c r="N17" s="11">
        <f t="shared" si="0"/>
        <v>0.22799873352050781</v>
      </c>
      <c r="O17" s="13">
        <f t="shared" si="1"/>
        <v>0.85381846392116589</v>
      </c>
      <c r="P17" s="9"/>
      <c r="Q17" s="9">
        <f>O17/P16</f>
        <v>1.0447645636232028</v>
      </c>
      <c r="R17" s="9"/>
    </row>
    <row r="18" spans="1:18" x14ac:dyDescent="0.25">
      <c r="A18" s="30"/>
      <c r="B18" s="9" t="s">
        <v>46</v>
      </c>
      <c r="C18" s="10">
        <v>25.694999694824219</v>
      </c>
      <c r="D18" s="10">
        <v>22.799999237060547</v>
      </c>
      <c r="E18" s="11">
        <f t="shared" si="2"/>
        <v>2.8950004577636719</v>
      </c>
      <c r="F18" s="13">
        <f t="shared" si="3"/>
        <v>0.13443675615070561</v>
      </c>
      <c r="G18" s="9"/>
      <c r="H18" s="9">
        <f>F18/G16</f>
        <v>0.98984430286129821</v>
      </c>
      <c r="I18" s="9"/>
      <c r="J18" s="30"/>
      <c r="K18" s="9" t="s">
        <v>46</v>
      </c>
      <c r="L18" s="10">
        <v>27.246999740600586</v>
      </c>
      <c r="M18" s="10">
        <v>26.979999542236328</v>
      </c>
      <c r="N18" s="11">
        <f t="shared" si="0"/>
        <v>0.26700019836425781</v>
      </c>
      <c r="O18" s="13">
        <f t="shared" si="1"/>
        <v>0.83104574732848469</v>
      </c>
      <c r="P18" s="9"/>
      <c r="Q18" s="9">
        <f>O18/P16</f>
        <v>1.0168990063427923</v>
      </c>
      <c r="R18" s="9"/>
    </row>
    <row r="19" spans="1:18" x14ac:dyDescent="0.25">
      <c r="A19" s="30" t="s">
        <v>131</v>
      </c>
      <c r="B19" s="9" t="s">
        <v>46</v>
      </c>
      <c r="C19" s="10">
        <v>26.75200080871582</v>
      </c>
      <c r="D19" s="10">
        <v>22.36400032043457</v>
      </c>
      <c r="E19" s="11">
        <f t="shared" si="2"/>
        <v>4.38800048828125</v>
      </c>
      <c r="F19" s="13">
        <f t="shared" si="3"/>
        <v>4.7761750108907534E-2</v>
      </c>
      <c r="G19" s="13">
        <v>0.1358160629526233</v>
      </c>
      <c r="H19" s="9">
        <f>F19/G19</f>
        <v>0.35166495825731792</v>
      </c>
      <c r="I19" s="9"/>
      <c r="J19" s="30" t="s">
        <v>131</v>
      </c>
      <c r="K19" s="9" t="s">
        <v>46</v>
      </c>
      <c r="L19" s="10">
        <v>25.732000350952148</v>
      </c>
      <c r="M19" s="10">
        <v>23.13599967956543</v>
      </c>
      <c r="N19" s="11">
        <f t="shared" si="0"/>
        <v>2.5960006713867188</v>
      </c>
      <c r="O19" s="13">
        <f t="shared" si="1"/>
        <v>0.16539635301802755</v>
      </c>
      <c r="P19" s="13">
        <v>0.81723528309589355</v>
      </c>
      <c r="Q19" s="9">
        <f>O19/P19</f>
        <v>0.20238523279546181</v>
      </c>
      <c r="R19" s="9"/>
    </row>
    <row r="20" spans="1:18" x14ac:dyDescent="0.25">
      <c r="A20" s="30"/>
      <c r="B20" s="9" t="s">
        <v>46</v>
      </c>
      <c r="C20" s="10">
        <v>26.656000137329102</v>
      </c>
      <c r="D20" s="10">
        <v>22.311000823974609</v>
      </c>
      <c r="E20" s="11">
        <f t="shared" si="2"/>
        <v>4.3449993133544922</v>
      </c>
      <c r="F20" s="13">
        <f t="shared" si="3"/>
        <v>4.9206771955355506E-2</v>
      </c>
      <c r="G20" s="9"/>
      <c r="H20" s="9">
        <f>F20/G19</f>
        <v>0.36230450865388653</v>
      </c>
      <c r="I20" s="9"/>
      <c r="J20" s="30"/>
      <c r="K20" s="9" t="s">
        <v>46</v>
      </c>
      <c r="L20" s="10">
        <v>25.680999755859375</v>
      </c>
      <c r="M20" s="10">
        <v>23.214000701904297</v>
      </c>
      <c r="N20" s="11">
        <f t="shared" si="0"/>
        <v>2.4669990539550781</v>
      </c>
      <c r="O20" s="13">
        <f t="shared" si="1"/>
        <v>0.1808669793370038</v>
      </c>
      <c r="P20" s="9"/>
      <c r="Q20" s="9">
        <f>O20/P19</f>
        <v>0.22131567625400855</v>
      </c>
      <c r="R20" s="9"/>
    </row>
    <row r="21" spans="1:18" x14ac:dyDescent="0.25">
      <c r="A21" s="30"/>
      <c r="B21" s="9" t="s">
        <v>46</v>
      </c>
      <c r="C21" s="10">
        <v>26.215999603271484</v>
      </c>
      <c r="D21" s="10">
        <v>22.311000823974609</v>
      </c>
      <c r="E21" s="11">
        <f t="shared" si="2"/>
        <v>3.904998779296875</v>
      </c>
      <c r="F21" s="13">
        <f t="shared" si="3"/>
        <v>6.6754144485446129E-2</v>
      </c>
      <c r="G21" s="9"/>
      <c r="H21" s="9">
        <f>F21/G19</f>
        <v>0.49150404623886035</v>
      </c>
      <c r="I21" s="9"/>
      <c r="J21" s="30"/>
      <c r="K21" s="9" t="s">
        <v>46</v>
      </c>
      <c r="L21" s="10">
        <v>25.521999359130859</v>
      </c>
      <c r="M21" s="10">
        <v>23.173000335693359</v>
      </c>
      <c r="N21" s="11">
        <f t="shared" si="0"/>
        <v>2.3489990234375</v>
      </c>
      <c r="O21" s="13">
        <f t="shared" si="1"/>
        <v>0.19628216253204694</v>
      </c>
      <c r="P21" s="9"/>
      <c r="Q21" s="9">
        <f>O21/P19</f>
        <v>0.2401782774092677</v>
      </c>
      <c r="R21" s="9"/>
    </row>
    <row r="22" spans="1:18" x14ac:dyDescent="0.25">
      <c r="A22" s="30" t="s">
        <v>130</v>
      </c>
      <c r="B22" s="9" t="s">
        <v>47</v>
      </c>
      <c r="C22" s="10">
        <v>26.461999893188477</v>
      </c>
      <c r="D22" s="10">
        <v>22.690000534057617</v>
      </c>
      <c r="E22" s="11">
        <f t="shared" si="2"/>
        <v>3.7719993591308594</v>
      </c>
      <c r="F22" s="13">
        <f t="shared" si="3"/>
        <v>7.3200668843123415E-2</v>
      </c>
      <c r="G22" s="13">
        <f>AVERAGE(F22:F24)</f>
        <v>7.4954123681606366E-2</v>
      </c>
      <c r="H22" s="9">
        <f>F22/G22</f>
        <v>0.97660629259130083</v>
      </c>
      <c r="I22" s="9"/>
      <c r="J22" s="30" t="s">
        <v>130</v>
      </c>
      <c r="K22" s="9" t="s">
        <v>47</v>
      </c>
      <c r="L22" s="10">
        <v>28.621000289916992</v>
      </c>
      <c r="M22" s="10">
        <v>26.940000534057617</v>
      </c>
      <c r="N22" s="11">
        <f t="shared" si="0"/>
        <v>1.680999755859375</v>
      </c>
      <c r="O22" s="13">
        <f t="shared" si="1"/>
        <v>0.31186644575422662</v>
      </c>
      <c r="P22" s="13">
        <f>AVERAGE(O22:O24)</f>
        <v>0.35365803203383034</v>
      </c>
      <c r="Q22" s="9">
        <f>O22/P22</f>
        <v>0.88183051848344274</v>
      </c>
      <c r="R22" s="9"/>
    </row>
    <row r="23" spans="1:18" x14ac:dyDescent="0.25">
      <c r="A23" s="30"/>
      <c r="B23" s="9" t="s">
        <v>47</v>
      </c>
      <c r="C23" s="10">
        <v>26.572999954223633</v>
      </c>
      <c r="D23" s="10">
        <v>22.749000549316406</v>
      </c>
      <c r="E23" s="11">
        <f t="shared" si="2"/>
        <v>3.8239994049072266</v>
      </c>
      <c r="F23" s="13">
        <f t="shared" si="3"/>
        <v>7.0609230036007581E-2</v>
      </c>
      <c r="G23" s="9"/>
      <c r="H23" s="9">
        <f>F23/G22</f>
        <v>0.94203262699654489</v>
      </c>
      <c r="I23" s="9"/>
      <c r="J23" s="30"/>
      <c r="K23" s="9" t="s">
        <v>47</v>
      </c>
      <c r="L23" s="10">
        <v>28.27400016784668</v>
      </c>
      <c r="M23" s="10">
        <v>27.089000701904297</v>
      </c>
      <c r="N23" s="11">
        <f t="shared" si="0"/>
        <v>1.1849994659423828</v>
      </c>
      <c r="O23" s="13">
        <f t="shared" si="1"/>
        <v>0.43982470077572922</v>
      </c>
      <c r="P23" s="9"/>
      <c r="Q23" s="9">
        <f>O23/P22</f>
        <v>1.2436440316267334</v>
      </c>
      <c r="R23" s="9"/>
    </row>
    <row r="24" spans="1:18" x14ac:dyDescent="0.25">
      <c r="A24" s="30"/>
      <c r="B24" s="9" t="s">
        <v>47</v>
      </c>
      <c r="C24" s="10">
        <v>26.424999237060547</v>
      </c>
      <c r="D24" s="10">
        <v>22.799999237060547</v>
      </c>
      <c r="E24" s="11">
        <f t="shared" si="2"/>
        <v>3.625</v>
      </c>
      <c r="F24" s="13">
        <f t="shared" si="3"/>
        <v>8.1052472165688103E-2</v>
      </c>
      <c r="G24" s="9"/>
      <c r="H24" s="9">
        <f>F24/G22</f>
        <v>1.0813610804121543</v>
      </c>
      <c r="I24" s="9"/>
      <c r="J24" s="30"/>
      <c r="K24" s="9" t="s">
        <v>47</v>
      </c>
      <c r="L24" s="10">
        <v>28.673000335693359</v>
      </c>
      <c r="M24" s="10">
        <v>26.979999542236328</v>
      </c>
      <c r="N24" s="11">
        <f t="shared" si="0"/>
        <v>1.6930007934570313</v>
      </c>
      <c r="O24" s="13">
        <f t="shared" si="1"/>
        <v>0.30928294957153529</v>
      </c>
      <c r="P24" s="9"/>
      <c r="Q24" s="9">
        <f>O24/P22</f>
        <v>0.87452544988982406</v>
      </c>
      <c r="R24" s="9"/>
    </row>
    <row r="25" spans="1:18" x14ac:dyDescent="0.25">
      <c r="A25" s="30" t="s">
        <v>131</v>
      </c>
      <c r="B25" s="9" t="s">
        <v>47</v>
      </c>
      <c r="C25" s="10">
        <v>28.177000045776367</v>
      </c>
      <c r="D25" s="10">
        <v>22.36400032043457</v>
      </c>
      <c r="E25" s="11">
        <f t="shared" si="2"/>
        <v>5.8129997253417969</v>
      </c>
      <c r="F25" s="13">
        <f t="shared" si="3"/>
        <v>1.7787410090636148E-2</v>
      </c>
      <c r="G25" s="13">
        <v>7.4954123681606366E-2</v>
      </c>
      <c r="H25" s="9">
        <f>F25/G25</f>
        <v>0.23731062704694328</v>
      </c>
      <c r="I25" s="9"/>
      <c r="J25" s="30" t="s">
        <v>131</v>
      </c>
      <c r="K25" s="9" t="s">
        <v>47</v>
      </c>
      <c r="L25" s="10">
        <v>25.846000671386719</v>
      </c>
      <c r="M25" s="10">
        <v>23.13599967956543</v>
      </c>
      <c r="N25" s="11">
        <f t="shared" si="0"/>
        <v>2.7100009918212891</v>
      </c>
      <c r="O25" s="13">
        <f t="shared" si="1"/>
        <v>0.15282992964423819</v>
      </c>
      <c r="P25" s="13">
        <v>0.35365803203383034</v>
      </c>
      <c r="Q25" s="9">
        <f>O25/P25</f>
        <v>0.43214041758174671</v>
      </c>
      <c r="R25" s="9"/>
    </row>
    <row r="26" spans="1:18" x14ac:dyDescent="0.25">
      <c r="A26" s="30"/>
      <c r="B26" s="9" t="s">
        <v>47</v>
      </c>
      <c r="C26" s="10">
        <v>27.699666976928711</v>
      </c>
      <c r="D26" s="10">
        <v>22.311000823974609</v>
      </c>
      <c r="E26" s="11">
        <f t="shared" ref="E26" si="4">C26-D26</f>
        <v>5.3886661529541016</v>
      </c>
      <c r="F26" s="13">
        <f t="shared" ref="F26" si="5">2^-E26</f>
        <v>2.3869858874590911E-2</v>
      </c>
      <c r="G26" s="9"/>
      <c r="H26" s="9">
        <f>F26/G25</f>
        <v>0.31845958170342187</v>
      </c>
      <c r="I26" s="9"/>
      <c r="J26" s="30"/>
      <c r="K26" s="9" t="s">
        <v>47</v>
      </c>
      <c r="L26" s="10">
        <v>26.003999710083008</v>
      </c>
      <c r="M26" s="10">
        <v>23.214000701904297</v>
      </c>
      <c r="N26" s="11">
        <f t="shared" si="0"/>
        <v>2.7899990081787109</v>
      </c>
      <c r="O26" s="13">
        <f t="shared" si="1"/>
        <v>0.14458612238792384</v>
      </c>
      <c r="P26" s="9"/>
      <c r="Q26" s="9">
        <f>O26/P25</f>
        <v>0.40883030863580944</v>
      </c>
      <c r="R26" s="9"/>
    </row>
    <row r="27" spans="1:18" x14ac:dyDescent="0.25">
      <c r="A27" s="30"/>
      <c r="B27" s="9" t="s">
        <v>47</v>
      </c>
      <c r="C27" s="10">
        <v>27.461000442504883</v>
      </c>
      <c r="D27" s="10">
        <v>22.311000823974609</v>
      </c>
      <c r="E27" s="11">
        <f t="shared" si="2"/>
        <v>5.1499996185302734</v>
      </c>
      <c r="F27" s="13">
        <f t="shared" si="3"/>
        <v>2.8164084403584422E-2</v>
      </c>
      <c r="G27" s="9"/>
      <c r="H27" s="9">
        <f>F27/G25</f>
        <v>0.37575096632736493</v>
      </c>
      <c r="I27" s="9"/>
      <c r="J27" s="30"/>
      <c r="K27" s="9" t="s">
        <v>47</v>
      </c>
      <c r="L27" s="10">
        <v>26.143999099731445</v>
      </c>
      <c r="M27" s="10">
        <v>23.173000335693359</v>
      </c>
      <c r="N27" s="11">
        <f t="shared" si="0"/>
        <v>2.9709987640380859</v>
      </c>
      <c r="O27" s="13">
        <f t="shared" si="1"/>
        <v>0.12753819166842764</v>
      </c>
      <c r="P27" s="9"/>
      <c r="Q27" s="9">
        <f>O27/P25</f>
        <v>0.36062574610557002</v>
      </c>
      <c r="R27" s="9"/>
    </row>
    <row r="28" spans="1:18" x14ac:dyDescent="0.25">
      <c r="A28" s="30" t="s">
        <v>130</v>
      </c>
      <c r="B28" s="9" t="s">
        <v>49</v>
      </c>
      <c r="C28" s="10">
        <v>25.681999206542969</v>
      </c>
      <c r="D28" s="10">
        <v>22.690000534057617</v>
      </c>
      <c r="E28" s="11">
        <f t="shared" si="2"/>
        <v>2.9919986724853516</v>
      </c>
      <c r="F28" s="13">
        <f t="shared" si="3"/>
        <v>0.12569518820982128</v>
      </c>
      <c r="G28" s="13">
        <f>AVERAGE(F28:F30)</f>
        <v>0.11448347364505136</v>
      </c>
      <c r="H28" s="9">
        <f>F28/G28</f>
        <v>1.0979330396589042</v>
      </c>
      <c r="I28" s="9"/>
      <c r="J28" s="30" t="s">
        <v>130</v>
      </c>
      <c r="K28" s="9" t="s">
        <v>49</v>
      </c>
      <c r="L28" s="10">
        <v>27.771999359130859</v>
      </c>
      <c r="M28" s="10">
        <v>26.940000534057617</v>
      </c>
      <c r="N28" s="11">
        <f t="shared" si="0"/>
        <v>0.83199882507324219</v>
      </c>
      <c r="O28" s="13">
        <f t="shared" si="1"/>
        <v>0.56175040900357931</v>
      </c>
      <c r="P28" s="13">
        <f>AVERAGE(O28:O30)</f>
        <v>0.51163148980110884</v>
      </c>
      <c r="Q28" s="9">
        <f>O28/P28</f>
        <v>1.0979590197271745</v>
      </c>
      <c r="R28" s="9"/>
    </row>
    <row r="29" spans="1:18" x14ac:dyDescent="0.25">
      <c r="A29" s="30"/>
      <c r="B29" s="9" t="s">
        <v>49</v>
      </c>
      <c r="C29" s="10">
        <v>26.076999664306641</v>
      </c>
      <c r="D29" s="10">
        <v>22.749000549316406</v>
      </c>
      <c r="E29" s="11">
        <f t="shared" si="2"/>
        <v>3.3279991149902344</v>
      </c>
      <c r="F29" s="13">
        <f t="shared" si="3"/>
        <v>9.9580073122280691E-2</v>
      </c>
      <c r="G29" s="9"/>
      <c r="H29" s="9">
        <f>F29/G28</f>
        <v>0.86982050729018145</v>
      </c>
      <c r="I29" s="9"/>
      <c r="J29" s="30"/>
      <c r="K29" s="9" t="s">
        <v>49</v>
      </c>
      <c r="L29" s="10">
        <v>27.990999221801758</v>
      </c>
      <c r="M29" s="10">
        <v>27.089000701904297</v>
      </c>
      <c r="N29" s="11">
        <f t="shared" si="0"/>
        <v>0.90199851989746094</v>
      </c>
      <c r="O29" s="13">
        <f t="shared" si="1"/>
        <v>0.53514489823364819</v>
      </c>
      <c r="P29" s="9"/>
      <c r="Q29" s="9">
        <f>O29/P28</f>
        <v>1.0459577037404011</v>
      </c>
      <c r="R29" s="9"/>
    </row>
    <row r="30" spans="1:18" x14ac:dyDescent="0.25">
      <c r="A30" s="30"/>
      <c r="B30" s="9" t="s">
        <v>49</v>
      </c>
      <c r="C30" s="10">
        <v>25.881000518798828</v>
      </c>
      <c r="D30" s="10">
        <v>22.799999237060547</v>
      </c>
      <c r="E30" s="11">
        <f t="shared" si="2"/>
        <v>3.0810012817382813</v>
      </c>
      <c r="F30" s="13">
        <f t="shared" si="3"/>
        <v>0.11817515960305217</v>
      </c>
      <c r="G30" s="9"/>
      <c r="H30" s="9">
        <f>F30/G28</f>
        <v>1.032246453050915</v>
      </c>
      <c r="I30" s="9"/>
      <c r="J30" s="30"/>
      <c r="K30" s="9" t="s">
        <v>49</v>
      </c>
      <c r="L30" s="10">
        <v>28.170999526977539</v>
      </c>
      <c r="M30" s="10">
        <v>26.979999542236328</v>
      </c>
      <c r="N30" s="11">
        <f t="shared" si="0"/>
        <v>1.1909999847412109</v>
      </c>
      <c r="O30" s="13">
        <f t="shared" si="1"/>
        <v>0.43799916216609902</v>
      </c>
      <c r="P30" s="9"/>
      <c r="Q30" s="9">
        <f>O30/P28</f>
        <v>0.85608327653242455</v>
      </c>
      <c r="R30" s="9"/>
    </row>
    <row r="31" spans="1:18" x14ac:dyDescent="0.25">
      <c r="A31" s="30" t="s">
        <v>131</v>
      </c>
      <c r="B31" s="9" t="s">
        <v>49</v>
      </c>
      <c r="C31" s="10">
        <v>26.985000610351563</v>
      </c>
      <c r="D31" s="10">
        <v>22.36400032043457</v>
      </c>
      <c r="E31" s="11">
        <f t="shared" si="2"/>
        <v>4.6210002899169922</v>
      </c>
      <c r="F31" s="13">
        <f t="shared" si="3"/>
        <v>4.0638746413073981E-2</v>
      </c>
      <c r="G31" s="13">
        <v>0.11448347364505136</v>
      </c>
      <c r="H31" s="9">
        <f>F31/G31</f>
        <v>0.3549747847368066</v>
      </c>
      <c r="I31" s="9"/>
      <c r="J31" s="30" t="s">
        <v>131</v>
      </c>
      <c r="K31" s="9" t="s">
        <v>49</v>
      </c>
      <c r="L31" s="10">
        <v>26.430000305175781</v>
      </c>
      <c r="M31" s="10">
        <v>23.13599967956543</v>
      </c>
      <c r="N31" s="11">
        <f t="shared" si="0"/>
        <v>3.2940006256103516</v>
      </c>
      <c r="O31" s="13">
        <f t="shared" si="1"/>
        <v>0.10195464245575023</v>
      </c>
      <c r="P31" s="13">
        <v>0.51163148980110884</v>
      </c>
      <c r="Q31" s="9">
        <f>O31/P31</f>
        <v>0.19927358750999472</v>
      </c>
      <c r="R31" s="9"/>
    </row>
    <row r="32" spans="1:18" x14ac:dyDescent="0.25">
      <c r="A32" s="30"/>
      <c r="B32" s="9" t="s">
        <v>49</v>
      </c>
      <c r="C32" s="10">
        <v>26.948999404907227</v>
      </c>
      <c r="D32" s="10">
        <v>22.311000823974609</v>
      </c>
      <c r="E32" s="11">
        <f t="shared" si="2"/>
        <v>4.6379985809326172</v>
      </c>
      <c r="F32" s="13">
        <f t="shared" si="3"/>
        <v>4.0162737550873018E-2</v>
      </c>
      <c r="G32" s="9"/>
      <c r="H32" s="9">
        <f>F32/G31</f>
        <v>0.35081690196958032</v>
      </c>
      <c r="I32" s="9"/>
      <c r="J32" s="30"/>
      <c r="K32" s="9" t="s">
        <v>49</v>
      </c>
      <c r="L32" s="10">
        <v>26.035999298095703</v>
      </c>
      <c r="M32" s="10">
        <v>23.214000701904297</v>
      </c>
      <c r="N32" s="11">
        <f t="shared" si="0"/>
        <v>2.8219985961914063</v>
      </c>
      <c r="O32" s="13">
        <f t="shared" si="1"/>
        <v>0.14141444545842669</v>
      </c>
      <c r="P32" s="9"/>
      <c r="Q32" s="9">
        <f>O32/P31</f>
        <v>0.27639902601264832</v>
      </c>
      <c r="R32" s="9"/>
    </row>
    <row r="33" spans="1:18" x14ac:dyDescent="0.25">
      <c r="A33" s="30"/>
      <c r="B33" s="9" t="s">
        <v>49</v>
      </c>
      <c r="C33" s="10">
        <v>26.927999496459961</v>
      </c>
      <c r="D33" s="10">
        <v>22.311000823974609</v>
      </c>
      <c r="E33" s="11">
        <f t="shared" si="2"/>
        <v>4.6169986724853516</v>
      </c>
      <c r="F33" s="13">
        <f t="shared" si="3"/>
        <v>4.0751622974949872E-2</v>
      </c>
      <c r="G33" s="9"/>
      <c r="H33" s="9">
        <f>F33/G31</f>
        <v>0.35596074854697068</v>
      </c>
      <c r="I33" s="9"/>
      <c r="J33" s="30"/>
      <c r="K33" s="9" t="s">
        <v>49</v>
      </c>
      <c r="L33" s="10">
        <v>26.499000549316406</v>
      </c>
      <c r="M33" s="10">
        <v>23.173000335693359</v>
      </c>
      <c r="N33" s="11">
        <f t="shared" si="0"/>
        <v>3.3260002136230469</v>
      </c>
      <c r="O33" s="13">
        <f t="shared" si="1"/>
        <v>9.9718140210642361E-2</v>
      </c>
      <c r="P33" s="9"/>
      <c r="Q33" s="9">
        <f>O33/P31</f>
        <v>0.19490227282415065</v>
      </c>
      <c r="R33" s="9"/>
    </row>
    <row r="34" spans="1:18" x14ac:dyDescent="0.25">
      <c r="A34" s="30" t="s">
        <v>130</v>
      </c>
      <c r="B34" s="9" t="s">
        <v>109</v>
      </c>
      <c r="C34" s="10">
        <v>26.596000671386719</v>
      </c>
      <c r="D34" s="10">
        <v>22.690000534057617</v>
      </c>
      <c r="E34" s="11">
        <f t="shared" si="2"/>
        <v>3.9060001373291016</v>
      </c>
      <c r="F34" s="13">
        <f t="shared" si="3"/>
        <v>6.6707827277627182E-2</v>
      </c>
      <c r="G34" s="13">
        <f>AVERAGE(F34:F36)</f>
        <v>7.3217050850586177E-2</v>
      </c>
      <c r="H34" s="9">
        <f>F34/G34</f>
        <v>0.91109688935378796</v>
      </c>
      <c r="I34" s="9"/>
      <c r="J34" s="30" t="s">
        <v>130</v>
      </c>
      <c r="K34" s="9" t="s">
        <v>109</v>
      </c>
      <c r="L34" s="10">
        <v>28.344999313354492</v>
      </c>
      <c r="M34" s="10">
        <v>26.940000534057617</v>
      </c>
      <c r="N34" s="11">
        <f t="shared" si="0"/>
        <v>1.404998779296875</v>
      </c>
      <c r="O34" s="13">
        <f t="shared" si="1"/>
        <v>0.37761846590372422</v>
      </c>
      <c r="P34" s="13">
        <f>AVERAGE(O34:O36)</f>
        <v>0.42236270956344546</v>
      </c>
      <c r="Q34" s="9">
        <f>O34/P34</f>
        <v>0.89406204040605541</v>
      </c>
      <c r="R34" s="9"/>
    </row>
    <row r="35" spans="1:18" x14ac:dyDescent="0.25">
      <c r="A35" s="30"/>
      <c r="B35" s="9" t="s">
        <v>109</v>
      </c>
      <c r="C35" s="10">
        <v>26.417999267578125</v>
      </c>
      <c r="D35" s="10">
        <v>22.749000549316406</v>
      </c>
      <c r="E35" s="11">
        <f t="shared" si="2"/>
        <v>3.6689987182617188</v>
      </c>
      <c r="F35" s="13">
        <f t="shared" si="3"/>
        <v>7.8617880586461311E-2</v>
      </c>
      <c r="G35" s="9"/>
      <c r="H35" s="9">
        <f>F35/G34</f>
        <v>1.0737646446166835</v>
      </c>
      <c r="I35" s="9"/>
      <c r="J35" s="30"/>
      <c r="K35" s="9" t="s">
        <v>109</v>
      </c>
      <c r="L35" s="10">
        <v>28.264999389648438</v>
      </c>
      <c r="M35" s="10">
        <v>27.089000701904297</v>
      </c>
      <c r="N35" s="11">
        <f t="shared" si="0"/>
        <v>1.1759986877441406</v>
      </c>
      <c r="O35" s="13">
        <f t="shared" si="1"/>
        <v>0.44257728485189046</v>
      </c>
      <c r="P35" s="9"/>
      <c r="Q35" s="9">
        <f>O35/P34</f>
        <v>1.0478607008401353</v>
      </c>
      <c r="R35" s="9"/>
    </row>
    <row r="36" spans="1:18" x14ac:dyDescent="0.25">
      <c r="A36" s="30"/>
      <c r="B36" s="9" t="s">
        <v>109</v>
      </c>
      <c r="C36" s="10">
        <v>26.549999237060547</v>
      </c>
      <c r="D36" s="10">
        <v>22.799999237060547</v>
      </c>
      <c r="E36" s="11">
        <f t="shared" si="2"/>
        <v>3.75</v>
      </c>
      <c r="F36" s="13">
        <f t="shared" si="3"/>
        <v>7.4325444687670064E-2</v>
      </c>
      <c r="G36" s="9"/>
      <c r="H36" s="9">
        <f>F36/G34</f>
        <v>1.0151384660295288</v>
      </c>
      <c r="I36" s="9"/>
      <c r="J36" s="30"/>
      <c r="K36" s="9" t="s">
        <v>109</v>
      </c>
      <c r="L36" s="10">
        <v>28.142000198364258</v>
      </c>
      <c r="M36" s="10">
        <v>26.979999542236328</v>
      </c>
      <c r="N36" s="11">
        <f t="shared" si="0"/>
        <v>1.1620006561279297</v>
      </c>
      <c r="O36" s="13">
        <f t="shared" si="1"/>
        <v>0.4468923779347217</v>
      </c>
      <c r="P36" s="9"/>
      <c r="Q36" s="9">
        <f>O36/P34</f>
        <v>1.0580772587538094</v>
      </c>
      <c r="R36" s="9"/>
    </row>
    <row r="37" spans="1:18" x14ac:dyDescent="0.25">
      <c r="A37" s="30" t="s">
        <v>131</v>
      </c>
      <c r="B37" s="9" t="s">
        <v>109</v>
      </c>
      <c r="C37" s="10">
        <v>27.245000839233398</v>
      </c>
      <c r="D37" s="10">
        <v>22.36400032043457</v>
      </c>
      <c r="E37" s="11">
        <f t="shared" si="2"/>
        <v>4.8810005187988281</v>
      </c>
      <c r="F37" s="13">
        <f t="shared" si="3"/>
        <v>3.3936920806218893E-2</v>
      </c>
      <c r="G37" s="13">
        <v>7.3217050850586177E-2</v>
      </c>
      <c r="H37" s="9">
        <f>F37/G37</f>
        <v>0.46351116866853692</v>
      </c>
      <c r="I37" s="9"/>
      <c r="J37" s="30" t="s">
        <v>131</v>
      </c>
      <c r="K37" s="9" t="s">
        <v>109</v>
      </c>
      <c r="L37" s="10">
        <v>25.965999603271484</v>
      </c>
      <c r="M37" s="10">
        <v>23.13599967956543</v>
      </c>
      <c r="N37" s="11">
        <f t="shared" si="0"/>
        <v>2.8299999237060547</v>
      </c>
      <c r="O37" s="13">
        <f t="shared" si="1"/>
        <v>0.14063231802315046</v>
      </c>
      <c r="P37" s="13">
        <v>0.42236270956344546</v>
      </c>
      <c r="Q37" s="9">
        <f>O37/P37</f>
        <v>0.33296575393340994</v>
      </c>
      <c r="R37" s="9"/>
    </row>
    <row r="38" spans="1:18" x14ac:dyDescent="0.25">
      <c r="A38" s="30"/>
      <c r="B38" s="9" t="s">
        <v>109</v>
      </c>
      <c r="C38" s="10">
        <v>26.774999618530273</v>
      </c>
      <c r="D38" s="10">
        <v>22.311000823974609</v>
      </c>
      <c r="E38" s="11">
        <f t="shared" si="2"/>
        <v>4.4639987945556641</v>
      </c>
      <c r="F38" s="13">
        <f t="shared" si="3"/>
        <v>4.5310876386966611E-2</v>
      </c>
      <c r="G38" s="9"/>
      <c r="H38" s="9">
        <f>F38/G37</f>
        <v>0.61885689003552447</v>
      </c>
      <c r="I38" s="9"/>
      <c r="J38" s="30"/>
      <c r="K38" s="9" t="s">
        <v>109</v>
      </c>
      <c r="L38" s="10">
        <v>26.045000076293945</v>
      </c>
      <c r="M38" s="10">
        <v>23.214000701904297</v>
      </c>
      <c r="N38" s="11">
        <f t="shared" si="0"/>
        <v>2.8309993743896484</v>
      </c>
      <c r="O38" s="13">
        <f t="shared" si="1"/>
        <v>0.14053492641388671</v>
      </c>
      <c r="P38" s="9"/>
      <c r="Q38" s="9">
        <f>O38/P37</f>
        <v>0.33273516631982913</v>
      </c>
      <c r="R38" s="9"/>
    </row>
    <row r="39" spans="1:18" x14ac:dyDescent="0.25">
      <c r="A39" s="30"/>
      <c r="B39" s="9" t="s">
        <v>109</v>
      </c>
      <c r="C39" s="10">
        <v>26.985000610351563</v>
      </c>
      <c r="D39" s="10">
        <v>22.311000823974609</v>
      </c>
      <c r="E39" s="11">
        <f t="shared" si="2"/>
        <v>4.6739997863769531</v>
      </c>
      <c r="F39" s="13">
        <f t="shared" si="3"/>
        <v>3.9172912689191014E-2</v>
      </c>
      <c r="G39" s="9"/>
      <c r="H39" s="9">
        <f>F39/G37</f>
        <v>0.5350244544693703</v>
      </c>
      <c r="I39" s="9"/>
      <c r="J39" s="30"/>
      <c r="K39" s="9" t="s">
        <v>109</v>
      </c>
      <c r="L39" s="10">
        <v>25.833000183105469</v>
      </c>
      <c r="M39" s="10">
        <v>23.173000335693359</v>
      </c>
      <c r="N39" s="11">
        <f t="shared" si="0"/>
        <v>2.6599998474121094</v>
      </c>
      <c r="O39" s="13">
        <f t="shared" si="1"/>
        <v>0.15821959098051622</v>
      </c>
      <c r="P39" s="9"/>
      <c r="Q39" s="9">
        <f>O39/P37</f>
        <v>0.37460596638385085</v>
      </c>
      <c r="R39" s="9"/>
    </row>
    <row r="44" spans="1:18" x14ac:dyDescent="0.25">
      <c r="D44" s="10"/>
      <c r="E44" s="29"/>
    </row>
    <row r="45" spans="1:18" x14ac:dyDescent="0.25">
      <c r="D45" s="10"/>
    </row>
    <row r="46" spans="1:18" x14ac:dyDescent="0.25">
      <c r="D46" s="10"/>
    </row>
  </sheetData>
  <mergeCells count="24">
    <mergeCell ref="A37:A39"/>
    <mergeCell ref="J10:J12"/>
    <mergeCell ref="J13:J15"/>
    <mergeCell ref="J16:J18"/>
    <mergeCell ref="J19:J21"/>
    <mergeCell ref="J22:J24"/>
    <mergeCell ref="J25:J27"/>
    <mergeCell ref="J28:J30"/>
    <mergeCell ref="J31:J33"/>
    <mergeCell ref="J34:J36"/>
    <mergeCell ref="J37:J39"/>
    <mergeCell ref="A13:A15"/>
    <mergeCell ref="A25:A27"/>
    <mergeCell ref="A28:A30"/>
    <mergeCell ref="A31:A33"/>
    <mergeCell ref="A34:A36"/>
    <mergeCell ref="O2:Q2"/>
    <mergeCell ref="A10:A12"/>
    <mergeCell ref="A19:A21"/>
    <mergeCell ref="A22:A24"/>
    <mergeCell ref="C2:E2"/>
    <mergeCell ref="F2:H2"/>
    <mergeCell ref="A16:A18"/>
    <mergeCell ref="L2:N2"/>
  </mergeCells>
  <phoneticPr fontId="2" type="noConversion"/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2B4BB-C512-4346-A451-982D92DE7307}">
  <dimension ref="A1:J24"/>
  <sheetViews>
    <sheetView topLeftCell="A19" workbookViewId="0">
      <selection activeCell="K19" sqref="K19"/>
    </sheetView>
  </sheetViews>
  <sheetFormatPr defaultRowHeight="13.8" x14ac:dyDescent="0.25"/>
  <cols>
    <col min="1" max="16384" width="8.88671875" style="3"/>
  </cols>
  <sheetData>
    <row r="1" spans="1:10" x14ac:dyDescent="0.25">
      <c r="A1" s="3" t="s">
        <v>139</v>
      </c>
    </row>
    <row r="2" spans="1:10" x14ac:dyDescent="0.25">
      <c r="A2" s="4" t="s">
        <v>119</v>
      </c>
      <c r="B2" s="31" t="s">
        <v>136</v>
      </c>
      <c r="C2" s="31"/>
      <c r="D2" s="31"/>
      <c r="E2" s="31" t="s">
        <v>137</v>
      </c>
      <c r="F2" s="31"/>
      <c r="G2" s="31"/>
      <c r="H2" s="31" t="s">
        <v>138</v>
      </c>
      <c r="I2" s="31"/>
      <c r="J2" s="31"/>
    </row>
    <row r="3" spans="1:10" x14ac:dyDescent="0.25">
      <c r="A3" s="2">
        <v>0.1</v>
      </c>
      <c r="B3" s="2">
        <v>97.02</v>
      </c>
      <c r="C3" s="2">
        <v>96.41</v>
      </c>
      <c r="D3" s="2">
        <v>106.58</v>
      </c>
      <c r="E3" s="2">
        <v>99.94</v>
      </c>
      <c r="F3" s="2">
        <v>100.24</v>
      </c>
      <c r="G3" s="2">
        <v>99.82</v>
      </c>
      <c r="H3" s="2">
        <v>105.24</v>
      </c>
      <c r="I3" s="2">
        <v>101.45</v>
      </c>
      <c r="J3" s="2">
        <v>93.32</v>
      </c>
    </row>
    <row r="4" spans="1:10" x14ac:dyDescent="0.25">
      <c r="A4" s="2">
        <v>1</v>
      </c>
      <c r="B4" s="2">
        <v>79.78</v>
      </c>
      <c r="C4" s="2">
        <v>101.37</v>
      </c>
      <c r="D4" s="2">
        <v>91.68</v>
      </c>
      <c r="E4" s="2">
        <v>94.73</v>
      </c>
      <c r="F4" s="2">
        <v>99.96</v>
      </c>
      <c r="G4" s="2">
        <v>80.930000000000007</v>
      </c>
      <c r="H4" s="2">
        <v>85.23</v>
      </c>
      <c r="I4" s="2">
        <v>89.97</v>
      </c>
      <c r="J4" s="2">
        <v>81.72</v>
      </c>
    </row>
    <row r="5" spans="1:10" x14ac:dyDescent="0.25">
      <c r="A5" s="2">
        <v>10</v>
      </c>
      <c r="B5" s="2">
        <v>47.33</v>
      </c>
      <c r="C5" s="2">
        <v>41.17</v>
      </c>
      <c r="D5" s="2">
        <v>39.79</v>
      </c>
      <c r="E5" s="2">
        <v>76.89</v>
      </c>
      <c r="F5" s="2">
        <v>80.17</v>
      </c>
      <c r="G5" s="2">
        <v>74.55</v>
      </c>
      <c r="H5" s="2">
        <v>47.85</v>
      </c>
      <c r="I5" s="2">
        <v>58.87</v>
      </c>
      <c r="J5" s="2">
        <v>48.38</v>
      </c>
    </row>
    <row r="6" spans="1:10" x14ac:dyDescent="0.25">
      <c r="A6" s="2">
        <v>100</v>
      </c>
      <c r="B6" s="2">
        <v>26.49</v>
      </c>
      <c r="C6" s="2">
        <v>28.62</v>
      </c>
      <c r="D6" s="2">
        <v>25.45</v>
      </c>
      <c r="E6" s="2">
        <v>36.340000000000003</v>
      </c>
      <c r="F6" s="2">
        <v>46.89</v>
      </c>
      <c r="G6" s="2">
        <v>42.31</v>
      </c>
      <c r="H6" s="2">
        <v>32.5</v>
      </c>
      <c r="I6" s="2">
        <v>35.590000000000003</v>
      </c>
      <c r="J6" s="2">
        <v>30.3</v>
      </c>
    </row>
    <row r="7" spans="1:10" x14ac:dyDescent="0.25">
      <c r="A7" s="2">
        <v>1000</v>
      </c>
      <c r="B7" s="2">
        <v>21.93</v>
      </c>
      <c r="C7" s="2">
        <v>22.38</v>
      </c>
      <c r="D7" s="2">
        <v>20.29</v>
      </c>
      <c r="E7" s="2">
        <v>25.83</v>
      </c>
      <c r="F7" s="2">
        <v>27.04</v>
      </c>
      <c r="G7" s="2">
        <v>24.46</v>
      </c>
      <c r="H7" s="2">
        <v>26.02</v>
      </c>
      <c r="I7" s="2">
        <v>26.65</v>
      </c>
      <c r="J7" s="2">
        <v>24.55</v>
      </c>
    </row>
    <row r="9" spans="1:10" x14ac:dyDescent="0.25">
      <c r="A9" s="3" t="s">
        <v>140</v>
      </c>
    </row>
    <row r="10" spans="1:10" x14ac:dyDescent="0.25">
      <c r="A10" s="4" t="s">
        <v>119</v>
      </c>
      <c r="B10" s="31" t="s">
        <v>141</v>
      </c>
      <c r="C10" s="31"/>
      <c r="D10" s="31"/>
      <c r="E10" s="31" t="s">
        <v>142</v>
      </c>
      <c r="F10" s="31"/>
      <c r="G10" s="31"/>
      <c r="H10" s="31" t="s">
        <v>143</v>
      </c>
      <c r="I10" s="31"/>
      <c r="J10" s="31"/>
    </row>
    <row r="11" spans="1:10" x14ac:dyDescent="0.25">
      <c r="A11" s="2">
        <v>1</v>
      </c>
      <c r="B11" s="2">
        <v>98.73</v>
      </c>
      <c r="C11" s="2">
        <v>103.67</v>
      </c>
      <c r="D11" s="2">
        <v>97.6</v>
      </c>
      <c r="E11" s="2">
        <v>104.06</v>
      </c>
      <c r="F11" s="2">
        <v>91.42</v>
      </c>
      <c r="G11" s="2">
        <v>105.18</v>
      </c>
      <c r="H11" s="2">
        <v>91.19</v>
      </c>
      <c r="I11" s="2">
        <v>95.75</v>
      </c>
      <c r="J11" s="2">
        <v>113.07</v>
      </c>
    </row>
    <row r="12" spans="1:10" x14ac:dyDescent="0.25">
      <c r="A12" s="2">
        <v>10</v>
      </c>
      <c r="B12" s="2">
        <v>108.4</v>
      </c>
      <c r="C12" s="2">
        <v>88.61</v>
      </c>
      <c r="D12" s="2">
        <v>102.35</v>
      </c>
      <c r="E12" s="2">
        <v>95.54</v>
      </c>
      <c r="F12" s="2">
        <v>94.44</v>
      </c>
      <c r="G12" s="2">
        <v>107.65</v>
      </c>
      <c r="H12" s="2">
        <v>87.23</v>
      </c>
      <c r="I12" s="2">
        <v>87.06</v>
      </c>
      <c r="J12" s="2">
        <v>106.75</v>
      </c>
    </row>
    <row r="13" spans="1:10" x14ac:dyDescent="0.25">
      <c r="A13" s="2">
        <v>100</v>
      </c>
      <c r="B13" s="2">
        <v>91.19</v>
      </c>
      <c r="C13" s="2">
        <v>77.959999999999994</v>
      </c>
      <c r="D13" s="2">
        <v>83.39</v>
      </c>
      <c r="E13" s="2">
        <v>96.93</v>
      </c>
      <c r="F13" s="2">
        <v>95.49</v>
      </c>
      <c r="G13" s="2">
        <v>104.62</v>
      </c>
      <c r="H13" s="2">
        <v>89.38</v>
      </c>
      <c r="I13" s="2">
        <v>92.41</v>
      </c>
      <c r="J13" s="2">
        <v>83.58</v>
      </c>
    </row>
    <row r="14" spans="1:10" x14ac:dyDescent="0.25">
      <c r="A14" s="2">
        <v>1000</v>
      </c>
      <c r="B14" s="2">
        <v>31.32</v>
      </c>
      <c r="C14" s="2">
        <v>25.02</v>
      </c>
      <c r="D14" s="2">
        <v>32.25</v>
      </c>
      <c r="E14" s="2">
        <v>93.1</v>
      </c>
      <c r="F14" s="2">
        <v>95.14</v>
      </c>
      <c r="G14" s="2">
        <v>95.23</v>
      </c>
      <c r="H14" s="2">
        <v>84.59</v>
      </c>
      <c r="I14" s="2">
        <v>83.22</v>
      </c>
      <c r="J14" s="2">
        <v>80.459999999999994</v>
      </c>
    </row>
    <row r="15" spans="1:10" x14ac:dyDescent="0.25">
      <c r="A15" s="2">
        <v>5000</v>
      </c>
      <c r="B15" s="2">
        <v>18.350000000000001</v>
      </c>
      <c r="C15" s="2">
        <v>16.66</v>
      </c>
      <c r="D15" s="2">
        <v>17.62</v>
      </c>
      <c r="E15" s="2">
        <v>76.87</v>
      </c>
      <c r="F15" s="2">
        <v>68.540000000000006</v>
      </c>
      <c r="G15" s="2">
        <v>69.099999999999994</v>
      </c>
      <c r="H15" s="2">
        <v>36.39</v>
      </c>
      <c r="I15" s="2">
        <v>38.24</v>
      </c>
      <c r="J15" s="2">
        <v>39.9</v>
      </c>
    </row>
    <row r="16" spans="1:10" x14ac:dyDescent="0.25">
      <c r="A16" s="2">
        <v>10000</v>
      </c>
      <c r="B16" s="2">
        <v>15.01</v>
      </c>
      <c r="C16" s="2">
        <v>12.94</v>
      </c>
      <c r="D16" s="2">
        <v>14.84</v>
      </c>
      <c r="E16" s="2">
        <v>41.23</v>
      </c>
      <c r="F16" s="2">
        <v>35.770000000000003</v>
      </c>
      <c r="G16" s="2">
        <v>37.049999999999997</v>
      </c>
      <c r="H16" s="2">
        <v>31.72</v>
      </c>
      <c r="I16" s="2">
        <v>32.869999999999997</v>
      </c>
      <c r="J16" s="2">
        <v>30.06</v>
      </c>
    </row>
    <row r="17" spans="1:10" x14ac:dyDescent="0.25">
      <c r="A17" s="2">
        <v>20000</v>
      </c>
      <c r="B17" s="2">
        <v>9.9700000000000006</v>
      </c>
      <c r="C17" s="2">
        <v>9.93</v>
      </c>
      <c r="D17" s="2">
        <v>10.210000000000001</v>
      </c>
      <c r="E17" s="2">
        <v>21.73</v>
      </c>
      <c r="F17" s="2">
        <v>22.84</v>
      </c>
      <c r="G17" s="2">
        <v>21.98</v>
      </c>
      <c r="H17" s="2">
        <v>24.22</v>
      </c>
      <c r="I17" s="2">
        <v>27.38</v>
      </c>
      <c r="J17" s="2">
        <v>28.47</v>
      </c>
    </row>
    <row r="19" spans="1:10" x14ac:dyDescent="0.25">
      <c r="A19" s="3" t="s">
        <v>144</v>
      </c>
    </row>
    <row r="20" spans="1:10" x14ac:dyDescent="0.25">
      <c r="A20" s="30" t="s">
        <v>126</v>
      </c>
      <c r="B20" s="30"/>
      <c r="C20" s="30" t="s">
        <v>127</v>
      </c>
      <c r="D20" s="30"/>
    </row>
    <row r="21" spans="1:10" x14ac:dyDescent="0.25">
      <c r="A21" s="4" t="s">
        <v>21</v>
      </c>
      <c r="B21" s="4" t="s">
        <v>22</v>
      </c>
      <c r="C21" s="4" t="s">
        <v>21</v>
      </c>
      <c r="D21" s="4" t="s">
        <v>22</v>
      </c>
    </row>
    <row r="22" spans="1:10" x14ac:dyDescent="0.25">
      <c r="A22" s="2">
        <v>0.92222800000000005</v>
      </c>
      <c r="B22" s="2">
        <v>1.615003</v>
      </c>
      <c r="C22" s="2">
        <v>0.92899399999999999</v>
      </c>
      <c r="D22" s="2">
        <v>1.7554240000000001</v>
      </c>
    </row>
    <row r="23" spans="1:10" x14ac:dyDescent="0.25">
      <c r="A23" s="2">
        <v>1.1560950000000001</v>
      </c>
      <c r="B23" s="2">
        <v>2.0783230000000001</v>
      </c>
      <c r="C23" s="2">
        <v>1.0355030000000001</v>
      </c>
      <c r="D23" s="2">
        <v>2.1203159999999999</v>
      </c>
    </row>
    <row r="24" spans="1:10" x14ac:dyDescent="0.25">
      <c r="A24" s="2">
        <v>0.92222800000000005</v>
      </c>
      <c r="B24" s="2">
        <v>1.615003</v>
      </c>
      <c r="C24" s="2">
        <v>1.0355030000000001</v>
      </c>
      <c r="D24" s="2">
        <v>1.8540430000000001</v>
      </c>
    </row>
  </sheetData>
  <mergeCells count="8">
    <mergeCell ref="A20:B20"/>
    <mergeCell ref="C20:D20"/>
    <mergeCell ref="B2:D2"/>
    <mergeCell ref="E2:G2"/>
    <mergeCell ref="H2:J2"/>
    <mergeCell ref="B10:D10"/>
    <mergeCell ref="E10:G10"/>
    <mergeCell ref="H10:J10"/>
  </mergeCells>
  <phoneticPr fontId="2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F8F8C-6B2A-48AD-BF5B-B4CEFB7F345E}">
  <dimension ref="A1:G17"/>
  <sheetViews>
    <sheetView topLeftCell="A7" workbookViewId="0">
      <selection activeCell="K14" sqref="K14"/>
    </sheetView>
  </sheetViews>
  <sheetFormatPr defaultRowHeight="13.8" x14ac:dyDescent="0.25"/>
  <cols>
    <col min="1" max="1" width="12.44140625" style="3" customWidth="1"/>
    <col min="2" max="16384" width="8.88671875" style="3"/>
  </cols>
  <sheetData>
    <row r="1" spans="1:7" x14ac:dyDescent="0.25">
      <c r="A1" s="3" t="s">
        <v>120</v>
      </c>
    </row>
    <row r="2" spans="1:7" x14ac:dyDescent="0.25">
      <c r="A2" s="4" t="s">
        <v>119</v>
      </c>
      <c r="B2" s="31" t="s">
        <v>117</v>
      </c>
      <c r="C2" s="31"/>
      <c r="D2" s="31"/>
      <c r="E2" s="31" t="s">
        <v>118</v>
      </c>
      <c r="F2" s="31"/>
      <c r="G2" s="31"/>
    </row>
    <row r="3" spans="1:7" x14ac:dyDescent="0.25">
      <c r="A3" s="2">
        <v>1</v>
      </c>
      <c r="B3" s="2">
        <v>97.47</v>
      </c>
      <c r="C3" s="2">
        <v>103.8</v>
      </c>
      <c r="D3" s="2">
        <v>98.73</v>
      </c>
      <c r="E3" s="2">
        <v>92.73</v>
      </c>
      <c r="F3" s="2">
        <v>102.01</v>
      </c>
      <c r="G3" s="2">
        <v>105.25</v>
      </c>
    </row>
    <row r="4" spans="1:7" x14ac:dyDescent="0.25">
      <c r="A4" s="2">
        <v>10</v>
      </c>
      <c r="B4" s="2">
        <v>104.27</v>
      </c>
      <c r="C4" s="2">
        <v>98.65</v>
      </c>
      <c r="D4" s="2">
        <v>93.25</v>
      </c>
      <c r="E4" s="2">
        <v>85.57</v>
      </c>
      <c r="F4" s="2">
        <v>102.27</v>
      </c>
      <c r="G4" s="2">
        <v>98</v>
      </c>
    </row>
    <row r="5" spans="1:7" x14ac:dyDescent="0.25">
      <c r="A5" s="2">
        <v>100</v>
      </c>
      <c r="B5" s="2">
        <v>40.159999999999997</v>
      </c>
      <c r="C5" s="2">
        <v>41.88</v>
      </c>
      <c r="D5" s="2">
        <v>33.17</v>
      </c>
      <c r="E5" s="2">
        <v>88.46</v>
      </c>
      <c r="F5" s="2">
        <v>97.25</v>
      </c>
      <c r="G5" s="2">
        <v>95.53</v>
      </c>
    </row>
    <row r="6" spans="1:7" x14ac:dyDescent="0.25">
      <c r="A6" s="2">
        <v>1000</v>
      </c>
      <c r="B6" s="2">
        <v>33.26</v>
      </c>
      <c r="C6" s="2">
        <v>31.81</v>
      </c>
      <c r="D6" s="2">
        <v>26.24</v>
      </c>
      <c r="E6" s="2">
        <v>87.88</v>
      </c>
      <c r="F6" s="2">
        <v>84.26</v>
      </c>
      <c r="G6" s="2">
        <v>84.46</v>
      </c>
    </row>
    <row r="7" spans="1:7" x14ac:dyDescent="0.25">
      <c r="A7" s="2">
        <v>2500</v>
      </c>
      <c r="B7" s="2">
        <v>27.57</v>
      </c>
      <c r="C7" s="2">
        <v>25.29</v>
      </c>
      <c r="D7" s="2">
        <v>24.32</v>
      </c>
      <c r="E7" s="2">
        <v>69.56</v>
      </c>
      <c r="F7" s="2">
        <v>72.37</v>
      </c>
      <c r="G7" s="2">
        <v>68.819999999999993</v>
      </c>
    </row>
    <row r="8" spans="1:7" x14ac:dyDescent="0.25">
      <c r="A8" s="2">
        <v>5000</v>
      </c>
      <c r="B8" s="2">
        <v>23.38</v>
      </c>
      <c r="C8" s="2">
        <v>22</v>
      </c>
      <c r="D8" s="2">
        <v>20.83</v>
      </c>
      <c r="E8" s="2">
        <v>53.59</v>
      </c>
      <c r="F8" s="2">
        <v>48.62</v>
      </c>
      <c r="G8" s="2">
        <v>50.14</v>
      </c>
    </row>
    <row r="10" spans="1:7" x14ac:dyDescent="0.25">
      <c r="A10" s="3" t="s">
        <v>121</v>
      </c>
    </row>
    <row r="11" spans="1:7" x14ac:dyDescent="0.25">
      <c r="A11" s="4" t="s">
        <v>119</v>
      </c>
      <c r="B11" s="31" t="s">
        <v>122</v>
      </c>
      <c r="C11" s="31"/>
      <c r="D11" s="31"/>
      <c r="E11" s="31" t="s">
        <v>123</v>
      </c>
      <c r="F11" s="31"/>
      <c r="G11" s="31"/>
    </row>
    <row r="12" spans="1:7" x14ac:dyDescent="0.25">
      <c r="A12" s="2">
        <v>0.01</v>
      </c>
      <c r="B12" s="2">
        <v>99.84</v>
      </c>
      <c r="C12" s="2">
        <v>100.31</v>
      </c>
      <c r="D12" s="2">
        <v>99.86</v>
      </c>
      <c r="E12" s="2">
        <v>100.78</v>
      </c>
      <c r="F12" s="2">
        <v>98.69</v>
      </c>
      <c r="G12" s="2">
        <v>100.52</v>
      </c>
    </row>
    <row r="13" spans="1:7" x14ac:dyDescent="0.25">
      <c r="A13" s="2">
        <v>0.1</v>
      </c>
      <c r="B13" s="2">
        <v>80.930000000000007</v>
      </c>
      <c r="C13" s="2">
        <v>88.46</v>
      </c>
      <c r="D13" s="2">
        <v>88.22</v>
      </c>
      <c r="E13" s="2">
        <v>103.81</v>
      </c>
      <c r="F13" s="2">
        <v>98.75</v>
      </c>
      <c r="G13" s="2">
        <v>93.84</v>
      </c>
    </row>
    <row r="14" spans="1:7" x14ac:dyDescent="0.25">
      <c r="A14" s="2">
        <v>1</v>
      </c>
      <c r="B14" s="2">
        <v>73.63</v>
      </c>
      <c r="C14" s="2">
        <v>70.040000000000006</v>
      </c>
      <c r="D14" s="2">
        <v>78.849999999999994</v>
      </c>
      <c r="E14" s="2">
        <v>96.05</v>
      </c>
      <c r="F14" s="2">
        <v>96.02</v>
      </c>
      <c r="G14" s="2">
        <v>97.65</v>
      </c>
    </row>
    <row r="15" spans="1:7" x14ac:dyDescent="0.25">
      <c r="A15" s="2">
        <v>10</v>
      </c>
      <c r="B15" s="2">
        <v>39.32</v>
      </c>
      <c r="C15" s="2">
        <v>40.47</v>
      </c>
      <c r="D15" s="2">
        <v>43.21</v>
      </c>
      <c r="E15" s="2">
        <v>96.23</v>
      </c>
      <c r="F15" s="2">
        <v>92.52</v>
      </c>
      <c r="G15" s="2">
        <v>94.63</v>
      </c>
    </row>
    <row r="16" spans="1:7" x14ac:dyDescent="0.25">
      <c r="A16" s="2">
        <v>100</v>
      </c>
      <c r="B16" s="2">
        <v>35.520000000000003</v>
      </c>
      <c r="C16" s="2">
        <v>34.67</v>
      </c>
      <c r="D16" s="2">
        <v>32.56</v>
      </c>
      <c r="E16" s="2">
        <v>72.05</v>
      </c>
      <c r="F16" s="2">
        <v>71.44</v>
      </c>
      <c r="G16" s="2">
        <v>69.88</v>
      </c>
    </row>
    <row r="17" spans="1:7" x14ac:dyDescent="0.25">
      <c r="A17" s="2">
        <v>1000</v>
      </c>
      <c r="B17" s="2">
        <v>26.81</v>
      </c>
      <c r="C17" s="2">
        <v>25.55</v>
      </c>
      <c r="D17" s="2">
        <v>26.34</v>
      </c>
      <c r="E17" s="2">
        <v>28.75</v>
      </c>
      <c r="F17" s="2">
        <v>31.19</v>
      </c>
      <c r="G17" s="2">
        <v>29.94</v>
      </c>
    </row>
  </sheetData>
  <mergeCells count="4">
    <mergeCell ref="B2:D2"/>
    <mergeCell ref="E2:G2"/>
    <mergeCell ref="B11:D11"/>
    <mergeCell ref="E11:G11"/>
  </mergeCells>
  <phoneticPr fontId="2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C641E-8661-40DF-82F9-21BE37210447}">
  <dimension ref="A1:K46"/>
  <sheetViews>
    <sheetView zoomScale="70" zoomScaleNormal="70" workbookViewId="0">
      <selection activeCell="M24" sqref="M24"/>
    </sheetView>
  </sheetViews>
  <sheetFormatPr defaultRowHeight="13.8" x14ac:dyDescent="0.25"/>
  <cols>
    <col min="1" max="1" width="28.44140625" style="3" customWidth="1"/>
    <col min="2" max="2" width="8.88671875" style="3"/>
    <col min="3" max="4" width="9" style="3" bestFit="1" customWidth="1"/>
    <col min="5" max="5" width="21.5546875" style="3" bestFit="1" customWidth="1"/>
    <col min="6" max="7" width="22.21875" style="3" bestFit="1" customWidth="1"/>
    <col min="8" max="8" width="9" style="3" bestFit="1" customWidth="1"/>
    <col min="9" max="9" width="8.88671875" style="3"/>
    <col min="10" max="10" width="14.88671875" style="3" customWidth="1"/>
    <col min="11" max="11" width="14.77734375" style="3" customWidth="1"/>
    <col min="12" max="16384" width="8.88671875" style="3"/>
  </cols>
  <sheetData>
    <row r="1" spans="1:11" x14ac:dyDescent="0.25">
      <c r="A1" s="3" t="s">
        <v>147</v>
      </c>
      <c r="J1" s="1" t="s">
        <v>148</v>
      </c>
    </row>
    <row r="2" spans="1:11" x14ac:dyDescent="0.25">
      <c r="B2" s="4"/>
      <c r="C2" s="34" t="s">
        <v>250</v>
      </c>
      <c r="D2" s="34"/>
      <c r="E2" s="34"/>
      <c r="F2" s="34" t="s">
        <v>251</v>
      </c>
      <c r="G2" s="34"/>
      <c r="H2" s="34"/>
      <c r="J2" s="4" t="s">
        <v>2</v>
      </c>
      <c r="K2" s="4" t="s">
        <v>3</v>
      </c>
    </row>
    <row r="3" spans="1:11" x14ac:dyDescent="0.25">
      <c r="B3" s="1" t="s">
        <v>64</v>
      </c>
      <c r="C3" s="2">
        <v>0.86466399999999999</v>
      </c>
      <c r="D3" s="2">
        <v>1.04769</v>
      </c>
      <c r="E3" s="2">
        <v>1.087647</v>
      </c>
      <c r="F3" s="2">
        <v>3.9047010000000002</v>
      </c>
      <c r="G3" s="2">
        <v>3.8163960000000001</v>
      </c>
      <c r="H3" s="2">
        <v>3.6482649999999999</v>
      </c>
      <c r="J3" s="2">
        <v>1.060576</v>
      </c>
      <c r="K3" s="2">
        <v>0.39883000000000002</v>
      </c>
    </row>
    <row r="4" spans="1:11" x14ac:dyDescent="0.25">
      <c r="B4" s="1" t="s">
        <v>65</v>
      </c>
      <c r="C4" s="2">
        <v>1.032462</v>
      </c>
      <c r="D4" s="2">
        <v>0.89570000000000005</v>
      </c>
      <c r="E4" s="2">
        <v>1.0718380000000001</v>
      </c>
      <c r="F4" s="2">
        <v>3.4487839999999998</v>
      </c>
      <c r="G4" s="2">
        <v>3.4083830000000002</v>
      </c>
      <c r="H4" s="2">
        <v>3.3731260000000001</v>
      </c>
      <c r="J4" s="2">
        <v>0.93942400000000004</v>
      </c>
      <c r="K4" s="2">
        <v>0.428346</v>
      </c>
    </row>
    <row r="5" spans="1:11" x14ac:dyDescent="0.25">
      <c r="B5" s="1" t="s">
        <v>46</v>
      </c>
      <c r="C5" s="2">
        <v>1.1616899999999999</v>
      </c>
      <c r="D5" s="2">
        <v>0.73317299999999996</v>
      </c>
      <c r="E5" s="2">
        <v>1.105138</v>
      </c>
      <c r="F5" s="2">
        <v>2.2882220000000002</v>
      </c>
      <c r="G5" s="2">
        <v>2.4254039999999999</v>
      </c>
      <c r="H5" s="2">
        <v>2.6248320000000001</v>
      </c>
    </row>
    <row r="6" spans="1:11" x14ac:dyDescent="0.25">
      <c r="B6" s="1" t="s">
        <v>47</v>
      </c>
      <c r="C6" s="2">
        <v>0.95546399999999998</v>
      </c>
      <c r="D6" s="2">
        <v>0.99534900000000004</v>
      </c>
      <c r="E6" s="2">
        <v>1.0491870000000001</v>
      </c>
      <c r="F6" s="2">
        <v>2.2134149999999999</v>
      </c>
      <c r="G6" s="2">
        <v>2.336376</v>
      </c>
      <c r="H6" s="2">
        <v>2.3739240000000001</v>
      </c>
    </row>
    <row r="7" spans="1:11" x14ac:dyDescent="0.25">
      <c r="B7" s="1" t="s">
        <v>49</v>
      </c>
      <c r="C7" s="2">
        <v>0.93948200000000004</v>
      </c>
      <c r="D7" s="2">
        <v>0.94405300000000003</v>
      </c>
      <c r="E7" s="2">
        <v>1.116465</v>
      </c>
      <c r="F7" s="2">
        <v>3.8024770000000001</v>
      </c>
      <c r="G7" s="2">
        <v>4.1552579999999999</v>
      </c>
      <c r="H7" s="2">
        <v>3.4508179999999999</v>
      </c>
    </row>
    <row r="8" spans="1:11" x14ac:dyDescent="0.25">
      <c r="B8" s="1" t="s">
        <v>66</v>
      </c>
      <c r="C8" s="2">
        <v>1.1091390000000001</v>
      </c>
      <c r="D8" s="2">
        <v>0.87869900000000001</v>
      </c>
      <c r="E8" s="2">
        <v>1.012162</v>
      </c>
      <c r="F8" s="2">
        <v>2.4664600000000001</v>
      </c>
      <c r="G8" s="2">
        <v>2.5658539999999999</v>
      </c>
      <c r="H8" s="2">
        <v>2.2933240000000001</v>
      </c>
    </row>
    <row r="10" spans="1:11" x14ac:dyDescent="0.25">
      <c r="A10" s="3" t="s">
        <v>103</v>
      </c>
      <c r="B10" s="3" t="s">
        <v>104</v>
      </c>
      <c r="C10" s="3" t="s">
        <v>102</v>
      </c>
      <c r="D10" s="3" t="s">
        <v>114</v>
      </c>
    </row>
    <row r="11" spans="1:11" x14ac:dyDescent="0.25">
      <c r="A11" s="30" t="s">
        <v>145</v>
      </c>
      <c r="B11" s="9" t="s">
        <v>109</v>
      </c>
      <c r="C11" s="10">
        <v>26.131999969482422</v>
      </c>
      <c r="D11" s="10">
        <v>21.309999465942383</v>
      </c>
      <c r="E11" s="11">
        <f>C11-D11</f>
        <v>4.8220005035400391</v>
      </c>
      <c r="F11" s="12">
        <f>2^-E11</f>
        <v>3.5353564624570961E-2</v>
      </c>
      <c r="G11" s="12">
        <f>AVERAGE(F11:F13)</f>
        <v>4.0887074457547905E-2</v>
      </c>
      <c r="H11" s="9">
        <f>F11/G11</f>
        <v>0.86466359096632706</v>
      </c>
    </row>
    <row r="12" spans="1:11" x14ac:dyDescent="0.25">
      <c r="A12" s="30"/>
      <c r="B12" s="9" t="s">
        <v>109</v>
      </c>
      <c r="C12" s="10">
        <v>25.736000061035156</v>
      </c>
      <c r="D12" s="10">
        <v>21.190999984741211</v>
      </c>
      <c r="E12" s="11">
        <f t="shared" ref="E12:E46" si="0">C12-D12</f>
        <v>4.5450000762939453</v>
      </c>
      <c r="F12" s="12">
        <f t="shared" ref="F12:F46" si="1">2^-E12</f>
        <v>4.2836960390271565E-2</v>
      </c>
      <c r="G12" s="9"/>
      <c r="H12" s="9">
        <f>F12/G11</f>
        <v>1.047689543910709</v>
      </c>
    </row>
    <row r="13" spans="1:11" x14ac:dyDescent="0.25">
      <c r="A13" s="30"/>
      <c r="B13" s="9" t="s">
        <v>109</v>
      </c>
      <c r="C13" s="10">
        <v>25.794000625610352</v>
      </c>
      <c r="D13" s="10">
        <v>21.302999496459961</v>
      </c>
      <c r="E13" s="11">
        <f t="shared" si="0"/>
        <v>4.4910011291503906</v>
      </c>
      <c r="F13" s="12">
        <f t="shared" si="1"/>
        <v>4.4470698357801194E-2</v>
      </c>
      <c r="G13" s="9"/>
      <c r="H13" s="9">
        <f>F13/G11</f>
        <v>1.087646865122964</v>
      </c>
    </row>
    <row r="14" spans="1:11" x14ac:dyDescent="0.25">
      <c r="A14" s="30" t="s">
        <v>146</v>
      </c>
      <c r="B14" s="9" t="s">
        <v>109</v>
      </c>
      <c r="C14" s="10">
        <v>24.576000213623047</v>
      </c>
      <c r="D14" s="10">
        <v>21.929000854492188</v>
      </c>
      <c r="E14" s="11">
        <f t="shared" si="0"/>
        <v>2.6469993591308594</v>
      </c>
      <c r="F14" s="12">
        <f t="shared" si="1"/>
        <v>0.15965179081938974</v>
      </c>
      <c r="G14" s="12">
        <v>4.0887074457547905E-2</v>
      </c>
      <c r="H14" s="9">
        <f>F14/G14</f>
        <v>3.9047007627105352</v>
      </c>
    </row>
    <row r="15" spans="1:11" x14ac:dyDescent="0.25">
      <c r="A15" s="30"/>
      <c r="B15" s="9" t="s">
        <v>109</v>
      </c>
      <c r="C15" s="10">
        <v>24.597999572753906</v>
      </c>
      <c r="D15" s="10">
        <v>21.917999267578125</v>
      </c>
      <c r="E15" s="11">
        <f t="shared" si="0"/>
        <v>2.6800003051757813</v>
      </c>
      <c r="F15" s="12">
        <f t="shared" si="1"/>
        <v>0.15604128560501454</v>
      </c>
      <c r="G15" s="9"/>
      <c r="H15" s="9">
        <f>F15/G14</f>
        <v>3.8163964449701231</v>
      </c>
    </row>
    <row r="16" spans="1:11" x14ac:dyDescent="0.25">
      <c r="A16" s="30"/>
      <c r="B16" s="9" t="s">
        <v>109</v>
      </c>
      <c r="C16" s="10">
        <v>24.611000061035156</v>
      </c>
      <c r="D16" s="10">
        <v>21.865999221801758</v>
      </c>
      <c r="E16" s="11">
        <f t="shared" si="0"/>
        <v>2.7450008392333984</v>
      </c>
      <c r="F16" s="12">
        <f t="shared" si="1"/>
        <v>0.1491668811067359</v>
      </c>
      <c r="G16" s="9"/>
      <c r="H16" s="9">
        <f>F16/G14</f>
        <v>3.6482649611336804</v>
      </c>
    </row>
    <row r="17" spans="1:8" x14ac:dyDescent="0.25">
      <c r="A17" s="30" t="s">
        <v>145</v>
      </c>
      <c r="B17" s="9" t="s">
        <v>248</v>
      </c>
      <c r="C17" s="10">
        <v>26.14900016784668</v>
      </c>
      <c r="D17" s="10">
        <v>21.309999465942383</v>
      </c>
      <c r="E17" s="11">
        <f t="shared" si="0"/>
        <v>4.8390007019042969</v>
      </c>
      <c r="F17" s="12">
        <f t="shared" si="1"/>
        <v>3.4939415843850179E-2</v>
      </c>
      <c r="G17" s="12">
        <f>AVERAGE(F17:F19)</f>
        <v>3.150139040578246E-2</v>
      </c>
      <c r="H17" s="9">
        <f>F17/G17</f>
        <v>1.1091388473264541</v>
      </c>
    </row>
    <row r="18" spans="1:8" x14ac:dyDescent="0.25">
      <c r="A18" s="30"/>
      <c r="B18" s="9" t="s">
        <v>248</v>
      </c>
      <c r="C18" s="10">
        <v>26.365999221801758</v>
      </c>
      <c r="D18" s="10">
        <v>21.190999984741211</v>
      </c>
      <c r="E18" s="11">
        <f t="shared" si="0"/>
        <v>5.1749992370605469</v>
      </c>
      <c r="F18" s="12">
        <f t="shared" si="1"/>
        <v>2.7680249610072784E-2</v>
      </c>
      <c r="G18" s="9"/>
      <c r="H18" s="9">
        <f>F18/G17</f>
        <v>0.87869929719012463</v>
      </c>
    </row>
    <row r="19" spans="1:8" x14ac:dyDescent="0.25">
      <c r="A19" s="30"/>
      <c r="B19" s="9" t="s">
        <v>248</v>
      </c>
      <c r="C19" s="10">
        <v>26.27400016784668</v>
      </c>
      <c r="D19" s="10">
        <v>21.302999496459961</v>
      </c>
      <c r="E19" s="11">
        <f t="shared" si="0"/>
        <v>4.9710006713867188</v>
      </c>
      <c r="F19" s="12">
        <f t="shared" si="1"/>
        <v>3.1884505763424428E-2</v>
      </c>
      <c r="G19" s="9"/>
      <c r="H19" s="9">
        <f>F19/G17</f>
        <v>1.0121618554834215</v>
      </c>
    </row>
    <row r="20" spans="1:8" x14ac:dyDescent="0.25">
      <c r="A20" s="30" t="s">
        <v>146</v>
      </c>
      <c r="B20" s="9" t="s">
        <v>248</v>
      </c>
      <c r="C20" s="10">
        <v>25.614999771118164</v>
      </c>
      <c r="D20" s="10">
        <v>21.929000854492188</v>
      </c>
      <c r="E20" s="11">
        <f t="shared" si="0"/>
        <v>3.6859989166259766</v>
      </c>
      <c r="F20" s="12">
        <f t="shared" si="1"/>
        <v>7.7696912652011327E-2</v>
      </c>
      <c r="G20" s="12">
        <v>3.150139040578246E-2</v>
      </c>
      <c r="H20" s="9">
        <f>F20/G20</f>
        <v>2.4664597864146693</v>
      </c>
    </row>
    <row r="21" spans="1:8" x14ac:dyDescent="0.25">
      <c r="A21" s="30"/>
      <c r="B21" s="9" t="s">
        <v>248</v>
      </c>
      <c r="C21" s="10">
        <v>25.547000885009766</v>
      </c>
      <c r="D21" s="10">
        <v>21.917999267578125</v>
      </c>
      <c r="E21" s="11">
        <f t="shared" si="0"/>
        <v>3.6290016174316406</v>
      </c>
      <c r="F21" s="12">
        <f t="shared" si="1"/>
        <v>8.0827967625213076E-2</v>
      </c>
      <c r="G21" s="9"/>
      <c r="H21" s="9">
        <f>F21/G20</f>
        <v>2.5658539697465583</v>
      </c>
    </row>
    <row r="22" spans="1:8" x14ac:dyDescent="0.25">
      <c r="A22" s="30"/>
      <c r="B22" s="9" t="s">
        <v>248</v>
      </c>
      <c r="C22" s="10">
        <v>25.656999588012695</v>
      </c>
      <c r="D22" s="10">
        <v>21.865999221801758</v>
      </c>
      <c r="E22" s="11">
        <f t="shared" si="0"/>
        <v>3.7910003662109375</v>
      </c>
      <c r="F22" s="12">
        <f t="shared" si="1"/>
        <v>7.2242900821673436E-2</v>
      </c>
      <c r="G22" s="9"/>
      <c r="H22" s="9">
        <f>F22/G20</f>
        <v>2.293324195887315</v>
      </c>
    </row>
    <row r="23" spans="1:8" x14ac:dyDescent="0.25">
      <c r="A23" s="30" t="s">
        <v>145</v>
      </c>
      <c r="B23" s="9" t="s">
        <v>111</v>
      </c>
      <c r="C23" s="10">
        <v>27.129999160766602</v>
      </c>
      <c r="D23" s="10">
        <v>21.309999465942383</v>
      </c>
      <c r="E23" s="11">
        <f t="shared" si="0"/>
        <v>5.8199996948242188</v>
      </c>
      <c r="F23" s="12">
        <f t="shared" si="1"/>
        <v>1.7701314452136171E-2</v>
      </c>
      <c r="G23" s="12">
        <f>AVERAGE(F23:F25)</f>
        <v>1.714476887569159E-2</v>
      </c>
      <c r="H23" s="9">
        <f>F23/G23</f>
        <v>1.0324615385882321</v>
      </c>
    </row>
    <row r="24" spans="1:8" x14ac:dyDescent="0.25">
      <c r="A24" s="30"/>
      <c r="B24" s="9" t="s">
        <v>111</v>
      </c>
      <c r="C24" s="10">
        <v>27.215999603271484</v>
      </c>
      <c r="D24" s="10">
        <v>21.190999984741211</v>
      </c>
      <c r="E24" s="11">
        <f t="shared" si="0"/>
        <v>6.0249996185302734</v>
      </c>
      <c r="F24" s="12">
        <f t="shared" si="1"/>
        <v>1.5356575912772891E-2</v>
      </c>
      <c r="G24" s="9"/>
      <c r="H24" s="9">
        <f>F24/G23</f>
        <v>0.89570037508910039</v>
      </c>
    </row>
    <row r="25" spans="1:8" x14ac:dyDescent="0.25">
      <c r="A25" s="30"/>
      <c r="B25" s="9" t="s">
        <v>111</v>
      </c>
      <c r="C25" s="10">
        <v>27.069000244140625</v>
      </c>
      <c r="D25" s="10">
        <v>21.302999496459961</v>
      </c>
      <c r="E25" s="11">
        <f t="shared" si="0"/>
        <v>5.7660007476806641</v>
      </c>
      <c r="F25" s="12">
        <f t="shared" si="1"/>
        <v>1.8376416262165702E-2</v>
      </c>
      <c r="G25" s="9"/>
      <c r="H25" s="9">
        <f>F25/G23</f>
        <v>1.0718380863226673</v>
      </c>
    </row>
    <row r="26" spans="1:8" x14ac:dyDescent="0.25">
      <c r="A26" s="30" t="s">
        <v>146</v>
      </c>
      <c r="B26" s="9" t="s">
        <v>111</v>
      </c>
      <c r="C26" s="10">
        <v>26.009000778198242</v>
      </c>
      <c r="D26" s="10">
        <v>21.929000854492188</v>
      </c>
      <c r="E26" s="11">
        <f t="shared" si="0"/>
        <v>4.0799999237060547</v>
      </c>
      <c r="F26" s="12">
        <f t="shared" si="1"/>
        <v>5.9128606047243792E-2</v>
      </c>
      <c r="G26" s="12">
        <v>1.714476887569159E-2</v>
      </c>
      <c r="H26" s="9">
        <f>F26/G26</f>
        <v>3.4487840854523415</v>
      </c>
    </row>
    <row r="27" spans="1:8" x14ac:dyDescent="0.25">
      <c r="A27" s="30"/>
      <c r="B27" s="9" t="s">
        <v>111</v>
      </c>
      <c r="C27" s="10">
        <v>26.014999389648438</v>
      </c>
      <c r="D27" s="10">
        <v>21.917999267578125</v>
      </c>
      <c r="E27" s="11">
        <f t="shared" si="0"/>
        <v>4.0970001220703125</v>
      </c>
      <c r="F27" s="12">
        <f t="shared" si="1"/>
        <v>5.8435944915043107E-2</v>
      </c>
      <c r="G27" s="9"/>
      <c r="H27" s="9">
        <f>F27/G26</f>
        <v>3.4083833581387899</v>
      </c>
    </row>
    <row r="28" spans="1:8" x14ac:dyDescent="0.25">
      <c r="A28" s="30"/>
      <c r="B28" s="9" t="s">
        <v>111</v>
      </c>
      <c r="C28" s="10">
        <v>25.978000640869141</v>
      </c>
      <c r="D28" s="10">
        <v>21.865999221801758</v>
      </c>
      <c r="E28" s="11">
        <f t="shared" si="0"/>
        <v>4.1120014190673828</v>
      </c>
      <c r="F28" s="12">
        <f t="shared" si="1"/>
        <v>5.783146986799962E-2</v>
      </c>
      <c r="G28" s="9"/>
      <c r="H28" s="9">
        <f>F28/G26</f>
        <v>3.3731262455217439</v>
      </c>
    </row>
    <row r="29" spans="1:8" x14ac:dyDescent="0.25">
      <c r="A29" s="30" t="s">
        <v>145</v>
      </c>
      <c r="B29" s="9" t="s">
        <v>112</v>
      </c>
      <c r="C29" s="10">
        <v>21.183000564575195</v>
      </c>
      <c r="D29" s="10">
        <v>21.309999465942383</v>
      </c>
      <c r="E29" s="11">
        <f t="shared" si="0"/>
        <v>-0.1269989013671875</v>
      </c>
      <c r="F29" s="12">
        <f t="shared" si="1"/>
        <v>1.0920197141567765</v>
      </c>
      <c r="G29" s="12">
        <f>AVERAGE(F29:F31)</f>
        <v>0.94002710008311807</v>
      </c>
      <c r="H29" s="9">
        <f>F29/G29</f>
        <v>1.1616896087998092</v>
      </c>
    </row>
    <row r="30" spans="1:8" x14ac:dyDescent="0.25">
      <c r="A30" s="30"/>
      <c r="B30" s="9" t="s">
        <v>112</v>
      </c>
      <c r="C30" s="10">
        <v>21.728000640869141</v>
      </c>
      <c r="D30" s="10">
        <v>21.190999984741211</v>
      </c>
      <c r="E30" s="11">
        <f t="shared" si="0"/>
        <v>0.53700065612792969</v>
      </c>
      <c r="F30" s="12">
        <f t="shared" si="1"/>
        <v>0.68920226304322452</v>
      </c>
      <c r="G30" s="9"/>
      <c r="H30" s="9">
        <f>F30/G29</f>
        <v>0.73317275957500017</v>
      </c>
    </row>
    <row r="31" spans="1:8" x14ac:dyDescent="0.25">
      <c r="A31" s="30"/>
      <c r="B31" s="9" t="s">
        <v>112</v>
      </c>
      <c r="C31" s="10">
        <v>21.24799919128418</v>
      </c>
      <c r="D31" s="10">
        <v>21.302999496459961</v>
      </c>
      <c r="E31" s="11">
        <f t="shared" si="0"/>
        <v>-5.500030517578125E-2</v>
      </c>
      <c r="F31" s="12">
        <f t="shared" si="1"/>
        <v>1.0388593230493532</v>
      </c>
      <c r="G31" s="9"/>
      <c r="H31" s="9">
        <f>F31/G29</f>
        <v>1.1051376316251906</v>
      </c>
    </row>
    <row r="32" spans="1:8" x14ac:dyDescent="0.25">
      <c r="A32" s="30" t="s">
        <v>146</v>
      </c>
      <c r="B32" s="9" t="s">
        <v>112</v>
      </c>
      <c r="C32" s="10">
        <v>20.823999404907227</v>
      </c>
      <c r="D32" s="10">
        <v>21.929000854492188</v>
      </c>
      <c r="E32" s="11">
        <f t="shared" si="0"/>
        <v>-1.1050014495849609</v>
      </c>
      <c r="F32" s="12">
        <f t="shared" si="1"/>
        <v>2.1509909421771618</v>
      </c>
      <c r="G32" s="12">
        <v>0.94002710008311807</v>
      </c>
      <c r="H32" s="9">
        <f>F32/G32</f>
        <v>2.2882222671952426</v>
      </c>
    </row>
    <row r="33" spans="1:8" x14ac:dyDescent="0.25">
      <c r="A33" s="30"/>
      <c r="B33" s="9" t="s">
        <v>112</v>
      </c>
      <c r="C33" s="10">
        <v>20.729000091552734</v>
      </c>
      <c r="D33" s="10">
        <v>21.917999267578125</v>
      </c>
      <c r="E33" s="11">
        <f t="shared" si="0"/>
        <v>-1.1889991760253906</v>
      </c>
      <c r="F33" s="12">
        <f t="shared" si="1"/>
        <v>2.2799452432284792</v>
      </c>
      <c r="G33" s="9"/>
      <c r="H33" s="9">
        <f>F33/G32</f>
        <v>2.4254037389208083</v>
      </c>
    </row>
    <row r="34" spans="1:8" x14ac:dyDescent="0.25">
      <c r="A34" s="30"/>
      <c r="B34" s="9" t="s">
        <v>112</v>
      </c>
      <c r="C34" s="10">
        <v>20.562999725341797</v>
      </c>
      <c r="D34" s="10">
        <v>21.865999221801758</v>
      </c>
      <c r="E34" s="11">
        <f t="shared" si="0"/>
        <v>-1.3029994964599609</v>
      </c>
      <c r="F34" s="12">
        <f t="shared" si="1"/>
        <v>2.4674134784240347</v>
      </c>
      <c r="G34" s="9"/>
      <c r="H34" s="9">
        <f>F34/G32</f>
        <v>2.6248322821819325</v>
      </c>
    </row>
    <row r="35" spans="1:8" x14ac:dyDescent="0.25">
      <c r="A35" s="30" t="s">
        <v>145</v>
      </c>
      <c r="B35" s="9" t="s">
        <v>113</v>
      </c>
      <c r="C35" s="10">
        <v>23.570999145507813</v>
      </c>
      <c r="D35" s="10">
        <v>21.309999465942383</v>
      </c>
      <c r="E35" s="11">
        <f t="shared" si="0"/>
        <v>2.2609996795654297</v>
      </c>
      <c r="F35" s="12">
        <f t="shared" si="1"/>
        <v>0.20862736662672079</v>
      </c>
      <c r="G35" s="12">
        <f>AVERAGE(F35:F37)</f>
        <v>0.21835183424694868</v>
      </c>
      <c r="H35" s="9">
        <f>F35/G35</f>
        <v>0.95546422747596504</v>
      </c>
    </row>
    <row r="36" spans="1:8" x14ac:dyDescent="0.25">
      <c r="A36" s="30"/>
      <c r="B36" s="9" t="s">
        <v>113</v>
      </c>
      <c r="C36" s="10">
        <v>23.392999649047852</v>
      </c>
      <c r="D36" s="10">
        <v>21.190999984741211</v>
      </c>
      <c r="E36" s="11">
        <f t="shared" si="0"/>
        <v>2.2019996643066406</v>
      </c>
      <c r="F36" s="12">
        <f t="shared" si="1"/>
        <v>0.21733619059335052</v>
      </c>
      <c r="G36" s="9"/>
      <c r="H36" s="9">
        <f>F36/G35</f>
        <v>0.99534859115289365</v>
      </c>
    </row>
    <row r="37" spans="1:8" x14ac:dyDescent="0.25">
      <c r="A37" s="30"/>
      <c r="B37" s="9" t="s">
        <v>113</v>
      </c>
      <c r="C37" s="10">
        <v>23.429000854492188</v>
      </c>
      <c r="D37" s="10">
        <v>21.302999496459961</v>
      </c>
      <c r="E37" s="11">
        <f t="shared" si="0"/>
        <v>2.1260013580322266</v>
      </c>
      <c r="F37" s="12">
        <f t="shared" si="1"/>
        <v>0.22909194552077472</v>
      </c>
      <c r="G37" s="9"/>
      <c r="H37" s="9">
        <f>F37/G35</f>
        <v>1.0491871813711413</v>
      </c>
    </row>
    <row r="38" spans="1:8" x14ac:dyDescent="0.25">
      <c r="A38" s="30" t="s">
        <v>146</v>
      </c>
      <c r="B38" s="9" t="s">
        <v>113</v>
      </c>
      <c r="C38" s="10">
        <v>22.978000640869141</v>
      </c>
      <c r="D38" s="10">
        <v>21.929000854492188</v>
      </c>
      <c r="E38" s="11">
        <f t="shared" si="0"/>
        <v>1.0489997863769531</v>
      </c>
      <c r="F38" s="12">
        <f t="shared" si="1"/>
        <v>0.48330312009624365</v>
      </c>
      <c r="G38" s="12">
        <v>0.21835183424694868</v>
      </c>
      <c r="H38" s="9">
        <f>F38/G38</f>
        <v>2.2134145186508665</v>
      </c>
    </row>
    <row r="39" spans="1:8" x14ac:dyDescent="0.25">
      <c r="A39" s="30"/>
      <c r="B39" s="9" t="s">
        <v>113</v>
      </c>
      <c r="C39" s="10">
        <v>22.888999938964844</v>
      </c>
      <c r="D39" s="10">
        <v>21.917999267578125</v>
      </c>
      <c r="E39" s="11">
        <f t="shared" si="0"/>
        <v>0.97100067138671875</v>
      </c>
      <c r="F39" s="12">
        <f t="shared" si="1"/>
        <v>0.51015209221479085</v>
      </c>
      <c r="G39" s="9"/>
      <c r="H39" s="9">
        <f>F39/G38</f>
        <v>2.3363764906038105</v>
      </c>
    </row>
    <row r="40" spans="1:8" x14ac:dyDescent="0.25">
      <c r="A40" s="30"/>
      <c r="B40" s="9" t="s">
        <v>113</v>
      </c>
      <c r="C40" s="10">
        <v>22.813999176025391</v>
      </c>
      <c r="D40" s="10">
        <v>21.865999221801758</v>
      </c>
      <c r="E40" s="11">
        <f t="shared" si="0"/>
        <v>0.94799995422363281</v>
      </c>
      <c r="F40" s="12">
        <f t="shared" si="1"/>
        <v>0.5183505669569991</v>
      </c>
      <c r="G40" s="9"/>
      <c r="H40" s="9">
        <f>F40/G38</f>
        <v>2.3739235749710343</v>
      </c>
    </row>
    <row r="41" spans="1:8" x14ac:dyDescent="0.25">
      <c r="A41" s="30" t="s">
        <v>145</v>
      </c>
      <c r="B41" s="9" t="s">
        <v>249</v>
      </c>
      <c r="C41" s="10">
        <v>26.294000625610352</v>
      </c>
      <c r="D41" s="10">
        <v>21.309999465942383</v>
      </c>
      <c r="E41" s="11">
        <f t="shared" si="0"/>
        <v>4.9840011596679688</v>
      </c>
      <c r="F41" s="12">
        <f t="shared" si="1"/>
        <v>3.1598477127086751E-2</v>
      </c>
      <c r="G41" s="12">
        <f>AVERAGE(F41:F43)</f>
        <v>3.3633931846950869E-2</v>
      </c>
      <c r="H41" s="9">
        <f>F41/G41</f>
        <v>0.9394821060729287</v>
      </c>
    </row>
    <row r="42" spans="1:8" x14ac:dyDescent="0.25">
      <c r="A42" s="30"/>
      <c r="B42" s="9" t="s">
        <v>249</v>
      </c>
      <c r="C42" s="10">
        <v>26.167999267578125</v>
      </c>
      <c r="D42" s="10">
        <v>21.190999984741211</v>
      </c>
      <c r="E42" s="11">
        <f t="shared" si="0"/>
        <v>4.9769992828369141</v>
      </c>
      <c r="F42" s="12">
        <f t="shared" si="1"/>
        <v>3.1752207752558111E-2</v>
      </c>
      <c r="G42" s="9"/>
      <c r="H42" s="9">
        <f>F42/G41</f>
        <v>0.94405280646475032</v>
      </c>
    </row>
    <row r="43" spans="1:8" x14ac:dyDescent="0.25">
      <c r="A43" s="30"/>
      <c r="B43" s="9" t="s">
        <v>249</v>
      </c>
      <c r="C43" s="10">
        <v>26.038000106811523</v>
      </c>
      <c r="D43" s="10">
        <v>21.302999496459961</v>
      </c>
      <c r="E43" s="11">
        <f t="shared" si="0"/>
        <v>4.7350006103515625</v>
      </c>
      <c r="F43" s="12">
        <f t="shared" si="1"/>
        <v>3.755111066120774E-2</v>
      </c>
      <c r="G43" s="9"/>
      <c r="H43" s="9">
        <f>F43/G41</f>
        <v>1.1164650874623208</v>
      </c>
    </row>
    <row r="44" spans="1:8" x14ac:dyDescent="0.25">
      <c r="A44" s="30" t="s">
        <v>146</v>
      </c>
      <c r="B44" s="9" t="s">
        <v>249</v>
      </c>
      <c r="C44" s="10">
        <v>24.895999908447266</v>
      </c>
      <c r="D44" s="10">
        <v>21.929000854492188</v>
      </c>
      <c r="E44" s="11">
        <f t="shared" si="0"/>
        <v>2.9669990539550781</v>
      </c>
      <c r="F44" s="12">
        <f t="shared" si="1"/>
        <v>0.12789226758192254</v>
      </c>
      <c r="G44" s="12">
        <v>3.3633931846950869E-2</v>
      </c>
      <c r="H44" s="9">
        <f>F44/G44</f>
        <v>3.802477455323642</v>
      </c>
    </row>
    <row r="45" spans="1:8" x14ac:dyDescent="0.25">
      <c r="A45" s="30"/>
      <c r="B45" s="9" t="s">
        <v>249</v>
      </c>
      <c r="C45" s="10">
        <v>24.756999969482422</v>
      </c>
      <c r="D45" s="10">
        <v>21.917999267578125</v>
      </c>
      <c r="E45" s="11">
        <f t="shared" si="0"/>
        <v>2.8390007019042969</v>
      </c>
      <c r="F45" s="12">
        <f t="shared" si="1"/>
        <v>0.13975766337540074</v>
      </c>
      <c r="G45" s="9"/>
      <c r="H45" s="9">
        <f>F45/G44</f>
        <v>4.1552579701760521</v>
      </c>
    </row>
    <row r="46" spans="1:8" x14ac:dyDescent="0.25">
      <c r="A46" s="30"/>
      <c r="B46" s="9" t="s">
        <v>249</v>
      </c>
      <c r="C46" s="10">
        <v>24.972999572753906</v>
      </c>
      <c r="D46" s="10">
        <v>21.865999221801758</v>
      </c>
      <c r="E46" s="11">
        <f t="shared" si="0"/>
        <v>3.1070003509521484</v>
      </c>
      <c r="F46" s="12">
        <f t="shared" si="1"/>
        <v>0.11606457830429522</v>
      </c>
      <c r="G46" s="9"/>
      <c r="H46" s="9">
        <f>F46/G44</f>
        <v>3.4508180260470263</v>
      </c>
    </row>
  </sheetData>
  <mergeCells count="14">
    <mergeCell ref="A44:A46"/>
    <mergeCell ref="C2:E2"/>
    <mergeCell ref="F2:H2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</mergeCells>
  <phoneticPr fontId="2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27A27-58B2-4A1D-A74A-F4901053F49E}">
  <dimension ref="A1:X2"/>
  <sheetViews>
    <sheetView zoomScale="70" zoomScaleNormal="70" workbookViewId="0">
      <selection activeCell="F7" sqref="F7"/>
    </sheetView>
  </sheetViews>
  <sheetFormatPr defaultRowHeight="13.8" x14ac:dyDescent="0.25"/>
  <sheetData>
    <row r="1" spans="1:24" x14ac:dyDescent="0.25">
      <c r="A1" s="31" t="s">
        <v>6</v>
      </c>
      <c r="B1" s="31"/>
      <c r="C1" s="31"/>
      <c r="D1" s="31"/>
      <c r="E1" s="31"/>
      <c r="F1" s="31"/>
      <c r="G1" s="31" t="s">
        <v>7</v>
      </c>
      <c r="H1" s="31"/>
      <c r="I1" s="31"/>
      <c r="J1" s="31"/>
      <c r="K1" s="31"/>
      <c r="L1" s="31"/>
      <c r="M1" s="31" t="s">
        <v>8</v>
      </c>
      <c r="N1" s="31"/>
      <c r="O1" s="31"/>
      <c r="P1" s="31"/>
      <c r="Q1" s="31"/>
      <c r="R1" s="31"/>
      <c r="S1" s="31" t="s">
        <v>9</v>
      </c>
      <c r="T1" s="31"/>
      <c r="U1" s="31"/>
      <c r="V1" s="31"/>
      <c r="W1" s="31"/>
      <c r="X1" s="31"/>
    </row>
    <row r="2" spans="1:24" x14ac:dyDescent="0.25">
      <c r="A2" s="2">
        <v>43800000000</v>
      </c>
      <c r="B2" s="2">
        <v>22600000000</v>
      </c>
      <c r="C2" s="2">
        <v>52400000000</v>
      </c>
      <c r="D2" s="2">
        <v>11100000000</v>
      </c>
      <c r="E2" s="2">
        <v>48900000000</v>
      </c>
      <c r="F2" s="2"/>
      <c r="G2" s="2">
        <v>4830000000</v>
      </c>
      <c r="H2" s="2">
        <v>4210000000</v>
      </c>
      <c r="I2" s="2">
        <v>1910000000</v>
      </c>
      <c r="J2" s="2">
        <v>1990000000</v>
      </c>
      <c r="K2" s="2">
        <v>2700000000</v>
      </c>
      <c r="L2" s="2"/>
      <c r="M2" s="2">
        <v>2630000000</v>
      </c>
      <c r="N2" s="2">
        <v>1950000000</v>
      </c>
      <c r="O2" s="2">
        <v>2220000000</v>
      </c>
      <c r="P2" s="2">
        <v>2010000000</v>
      </c>
      <c r="Q2" s="2">
        <v>1330000000</v>
      </c>
      <c r="R2" s="2"/>
      <c r="S2" s="2">
        <v>866000000</v>
      </c>
      <c r="T2" s="2">
        <v>263000000</v>
      </c>
      <c r="U2" s="2">
        <v>685000000</v>
      </c>
      <c r="V2" s="2">
        <v>112000000</v>
      </c>
      <c r="W2" s="2">
        <v>335000000</v>
      </c>
      <c r="X2" s="2"/>
    </row>
  </sheetData>
  <mergeCells count="4">
    <mergeCell ref="A1:F1"/>
    <mergeCell ref="G1:L1"/>
    <mergeCell ref="M1:R1"/>
    <mergeCell ref="S1:X1"/>
  </mergeCells>
  <phoneticPr fontId="2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5C0A1-36C0-4332-8C21-8510B51FB9C6}">
  <dimension ref="A1:H5"/>
  <sheetViews>
    <sheetView workbookViewId="0">
      <selection activeCell="K28" sqref="K28"/>
    </sheetView>
  </sheetViews>
  <sheetFormatPr defaultRowHeight="13.8" x14ac:dyDescent="0.25"/>
  <cols>
    <col min="1" max="16384" width="8.88671875" style="3"/>
  </cols>
  <sheetData>
    <row r="1" spans="1:8" x14ac:dyDescent="0.25">
      <c r="A1" s="30" t="s">
        <v>149</v>
      </c>
      <c r="B1" s="30"/>
      <c r="C1" s="30" t="s">
        <v>88</v>
      </c>
      <c r="D1" s="30"/>
      <c r="E1" s="30" t="s">
        <v>89</v>
      </c>
      <c r="F1" s="30"/>
      <c r="G1" s="30" t="s">
        <v>90</v>
      </c>
      <c r="H1" s="30"/>
    </row>
    <row r="2" spans="1:8" x14ac:dyDescent="0.25">
      <c r="A2" s="4" t="s">
        <v>21</v>
      </c>
      <c r="B2" s="4" t="s">
        <v>22</v>
      </c>
      <c r="C2" s="4" t="s">
        <v>21</v>
      </c>
      <c r="D2" s="4" t="s">
        <v>22</v>
      </c>
      <c r="E2" s="4" t="s">
        <v>21</v>
      </c>
      <c r="F2" s="4" t="s">
        <v>22</v>
      </c>
      <c r="G2" s="4" t="s">
        <v>21</v>
      </c>
      <c r="H2" s="4" t="s">
        <v>22</v>
      </c>
    </row>
    <row r="3" spans="1:8" x14ac:dyDescent="0.25">
      <c r="A3" s="2">
        <v>7.59</v>
      </c>
      <c r="B3" s="2">
        <v>8.8000000000000007</v>
      </c>
      <c r="C3" s="2">
        <v>1.0900000000000001</v>
      </c>
      <c r="D3" s="2">
        <v>6.03</v>
      </c>
      <c r="E3" s="2">
        <v>0.33</v>
      </c>
      <c r="F3" s="2">
        <v>1.8</v>
      </c>
      <c r="G3" s="2">
        <v>57.6</v>
      </c>
      <c r="H3" s="2">
        <v>26</v>
      </c>
    </row>
    <row r="4" spans="1:8" x14ac:dyDescent="0.25">
      <c r="A4" s="2">
        <v>8.1</v>
      </c>
      <c r="B4" s="2">
        <v>11.12</v>
      </c>
      <c r="C4" s="2">
        <v>1.27</v>
      </c>
      <c r="D4" s="2">
        <v>5.16</v>
      </c>
      <c r="E4" s="2">
        <v>0.4</v>
      </c>
      <c r="F4" s="2">
        <v>1.98</v>
      </c>
      <c r="G4" s="2">
        <v>70.599999999999994</v>
      </c>
      <c r="H4" s="2">
        <v>48.9</v>
      </c>
    </row>
    <row r="5" spans="1:8" x14ac:dyDescent="0.25">
      <c r="A5" s="2">
        <v>7.62</v>
      </c>
      <c r="B5" s="2">
        <v>9.6</v>
      </c>
      <c r="C5" s="2">
        <v>1.1100000000000001</v>
      </c>
      <c r="D5" s="2">
        <v>4.26</v>
      </c>
      <c r="E5" s="2">
        <v>0.37</v>
      </c>
      <c r="F5" s="2">
        <v>1.35</v>
      </c>
      <c r="G5" s="2">
        <v>73.900000000000006</v>
      </c>
      <c r="H5" s="2">
        <v>49.3</v>
      </c>
    </row>
  </sheetData>
  <mergeCells count="4">
    <mergeCell ref="A1:B1"/>
    <mergeCell ref="C1:D1"/>
    <mergeCell ref="E1:F1"/>
    <mergeCell ref="G1:H1"/>
  </mergeCells>
  <phoneticPr fontId="2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1DC14-E495-4DCF-BB34-FD96BC0F988E}">
  <dimension ref="A1:M17"/>
  <sheetViews>
    <sheetView topLeftCell="A4" workbookViewId="0">
      <selection activeCell="I24" sqref="I24"/>
    </sheetView>
  </sheetViews>
  <sheetFormatPr defaultRowHeight="13.8" x14ac:dyDescent="0.25"/>
  <cols>
    <col min="1" max="1" width="13" style="3" customWidth="1"/>
    <col min="2" max="2" width="13.109375" style="3" customWidth="1"/>
    <col min="3" max="3" width="13.88671875" style="3" customWidth="1"/>
    <col min="4" max="16384" width="8.88671875" style="3"/>
  </cols>
  <sheetData>
    <row r="1" spans="1:13" x14ac:dyDescent="0.25">
      <c r="A1" s="3" t="s">
        <v>120</v>
      </c>
    </row>
    <row r="2" spans="1:13" ht="15.6" x14ac:dyDescent="0.25">
      <c r="A2" s="4" t="s">
        <v>21</v>
      </c>
      <c r="B2" s="4" t="s">
        <v>22</v>
      </c>
      <c r="C2" s="4" t="s">
        <v>150</v>
      </c>
    </row>
    <row r="3" spans="1:13" x14ac:dyDescent="0.25">
      <c r="A3" s="2">
        <v>86.68</v>
      </c>
      <c r="B3" s="2">
        <v>49.78</v>
      </c>
      <c r="C3" s="2">
        <v>16.7</v>
      </c>
    </row>
    <row r="4" spans="1:13" x14ac:dyDescent="0.25">
      <c r="A4" s="2">
        <v>94.24</v>
      </c>
      <c r="B4" s="2">
        <v>46.87</v>
      </c>
      <c r="C4" s="2">
        <v>9.2200000000000006</v>
      </c>
    </row>
    <row r="5" spans="1:13" x14ac:dyDescent="0.25">
      <c r="A5" s="2">
        <v>105.29</v>
      </c>
      <c r="B5" s="2">
        <v>41.47</v>
      </c>
      <c r="C5" s="2">
        <v>12.88</v>
      </c>
    </row>
    <row r="7" spans="1:13" x14ac:dyDescent="0.25">
      <c r="A7" s="3" t="s">
        <v>121</v>
      </c>
    </row>
    <row r="8" spans="1:13" x14ac:dyDescent="0.25">
      <c r="A8" s="4"/>
      <c r="B8" s="31" t="s">
        <v>21</v>
      </c>
      <c r="C8" s="31"/>
      <c r="D8" s="31"/>
      <c r="E8" s="31" t="s">
        <v>22</v>
      </c>
      <c r="F8" s="31"/>
      <c r="G8" s="31"/>
      <c r="H8" s="31"/>
      <c r="I8" s="31"/>
      <c r="J8" s="31"/>
      <c r="K8" s="31"/>
      <c r="L8" s="31"/>
      <c r="M8" s="31"/>
    </row>
    <row r="9" spans="1:13" x14ac:dyDescent="0.25">
      <c r="A9" s="1" t="s">
        <v>151</v>
      </c>
      <c r="B9" s="2">
        <v>0.59759799999999996</v>
      </c>
      <c r="C9" s="2">
        <v>0.60191099999999997</v>
      </c>
      <c r="D9" s="2">
        <v>0.53495400000000004</v>
      </c>
      <c r="E9" s="2">
        <v>0.46706599999999998</v>
      </c>
      <c r="F9" s="2">
        <v>0.52659599999999995</v>
      </c>
      <c r="G9" s="2">
        <v>0.42857099999999998</v>
      </c>
      <c r="H9" s="2"/>
      <c r="I9" s="2"/>
      <c r="J9" s="2"/>
      <c r="K9" s="2"/>
      <c r="L9" s="2"/>
      <c r="M9" s="2"/>
    </row>
    <row r="10" spans="1:13" x14ac:dyDescent="0.25">
      <c r="A10" s="1" t="s">
        <v>152</v>
      </c>
      <c r="B10" s="2">
        <v>0.28526600000000002</v>
      </c>
      <c r="C10" s="2">
        <v>0.33984399999999998</v>
      </c>
      <c r="D10" s="2">
        <v>0.334532</v>
      </c>
      <c r="E10" s="2">
        <v>3.9106000000000002E-2</v>
      </c>
      <c r="F10" s="2">
        <v>5.9700999999999997E-2</v>
      </c>
      <c r="G10" s="2">
        <v>2.7585999999999999E-2</v>
      </c>
      <c r="H10" s="2"/>
      <c r="I10" s="2"/>
      <c r="J10" s="2"/>
      <c r="K10" s="2"/>
      <c r="L10" s="2"/>
      <c r="M10" s="2"/>
    </row>
    <row r="11" spans="1:13" ht="15.6" x14ac:dyDescent="0.25">
      <c r="A11" s="1" t="s">
        <v>153</v>
      </c>
      <c r="B11" s="2">
        <v>0.112245</v>
      </c>
      <c r="C11" s="2">
        <v>0.13636400000000001</v>
      </c>
      <c r="D11" s="2">
        <v>0.10126599999999999</v>
      </c>
      <c r="E11" s="2">
        <v>2.2388000000000002E-2</v>
      </c>
      <c r="F11" s="2">
        <v>8.9289999999999994E-3</v>
      </c>
      <c r="G11" s="2">
        <v>2.069E-2</v>
      </c>
      <c r="H11" s="2"/>
      <c r="I11" s="2"/>
      <c r="J11" s="2"/>
      <c r="K11" s="2"/>
      <c r="L11" s="2"/>
      <c r="M11" s="2"/>
    </row>
    <row r="13" spans="1:13" x14ac:dyDescent="0.25">
      <c r="A13" s="1" t="s">
        <v>128</v>
      </c>
    </row>
    <row r="14" spans="1:13" x14ac:dyDescent="0.25">
      <c r="A14" s="4"/>
      <c r="B14" s="31" t="s">
        <v>154</v>
      </c>
      <c r="C14" s="31"/>
      <c r="D14" s="31"/>
      <c r="E14" s="31" t="s">
        <v>155</v>
      </c>
      <c r="F14" s="31"/>
      <c r="G14" s="31"/>
    </row>
    <row r="15" spans="1:13" x14ac:dyDescent="0.25">
      <c r="A15" s="1" t="s">
        <v>151</v>
      </c>
      <c r="B15" s="2">
        <v>0.59235700000000002</v>
      </c>
      <c r="C15" s="2">
        <v>0.56542499999999996</v>
      </c>
      <c r="D15" s="2">
        <v>0.58536600000000005</v>
      </c>
      <c r="E15" s="2">
        <v>0.641096</v>
      </c>
      <c r="F15" s="2">
        <v>0.63802099999999995</v>
      </c>
      <c r="G15" s="2">
        <v>0.67845699999999998</v>
      </c>
    </row>
    <row r="16" spans="1:13" x14ac:dyDescent="0.25">
      <c r="A16" s="1" t="s">
        <v>152</v>
      </c>
      <c r="B16" s="2">
        <v>0.37339099999999997</v>
      </c>
      <c r="C16" s="2">
        <v>0.36407800000000001</v>
      </c>
      <c r="D16" s="2">
        <v>0.34796199999999999</v>
      </c>
      <c r="E16" s="2">
        <v>0.55106900000000003</v>
      </c>
      <c r="F16" s="2">
        <v>0.47368399999999999</v>
      </c>
      <c r="G16" s="2">
        <v>0.51125399999999999</v>
      </c>
    </row>
    <row r="17" spans="1:7" ht="15.6" x14ac:dyDescent="0.25">
      <c r="A17" s="1" t="s">
        <v>153</v>
      </c>
      <c r="B17" s="2">
        <v>0.15</v>
      </c>
      <c r="C17" s="2">
        <v>0.12857099999999999</v>
      </c>
      <c r="D17" s="2">
        <v>0.125</v>
      </c>
      <c r="E17" s="2">
        <v>0.29703000000000002</v>
      </c>
      <c r="F17" s="2">
        <v>0.212121</v>
      </c>
      <c r="G17" s="2">
        <v>0.25287399999999999</v>
      </c>
    </row>
  </sheetData>
  <mergeCells count="6">
    <mergeCell ref="B8:D8"/>
    <mergeCell ref="E8:G8"/>
    <mergeCell ref="H8:J8"/>
    <mergeCell ref="K8:M8"/>
    <mergeCell ref="B14:D14"/>
    <mergeCell ref="E14:G14"/>
  </mergeCells>
  <phoneticPr fontId="2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504D7-4834-4689-AABF-D23AE13BA7F7}">
  <dimension ref="A1:G4"/>
  <sheetViews>
    <sheetView workbookViewId="0">
      <selection activeCell="F10" sqref="F10"/>
    </sheetView>
  </sheetViews>
  <sheetFormatPr defaultRowHeight="13.8" x14ac:dyDescent="0.25"/>
  <cols>
    <col min="1" max="1" width="30.6640625" customWidth="1"/>
  </cols>
  <sheetData>
    <row r="1" spans="1:7" x14ac:dyDescent="0.25">
      <c r="B1" s="33" t="s">
        <v>57</v>
      </c>
      <c r="C1" s="33"/>
      <c r="D1" s="33"/>
      <c r="E1" s="33"/>
      <c r="F1" s="33"/>
    </row>
    <row r="2" spans="1:7" x14ac:dyDescent="0.25">
      <c r="A2" s="4" t="s">
        <v>17</v>
      </c>
      <c r="B2" s="2">
        <v>6907000000</v>
      </c>
      <c r="C2" s="2">
        <v>13060000000</v>
      </c>
      <c r="D2" s="2">
        <v>10190000000</v>
      </c>
      <c r="E2" s="2">
        <v>31970000000</v>
      </c>
      <c r="F2" s="2">
        <v>4100000000</v>
      </c>
      <c r="G2" s="2"/>
    </row>
    <row r="3" spans="1:7" x14ac:dyDescent="0.25">
      <c r="A3" s="4" t="s">
        <v>55</v>
      </c>
      <c r="B3" s="2">
        <v>7165000000</v>
      </c>
      <c r="C3" s="2">
        <v>2509000000</v>
      </c>
      <c r="D3" s="2">
        <v>6301000000</v>
      </c>
      <c r="E3" s="2">
        <v>16210000000</v>
      </c>
      <c r="F3" s="2">
        <v>7252000000</v>
      </c>
    </row>
    <row r="4" spans="1:7" x14ac:dyDescent="0.25">
      <c r="A4" s="4" t="s">
        <v>56</v>
      </c>
      <c r="B4" s="2">
        <v>78960000</v>
      </c>
      <c r="C4" s="2">
        <v>2576000</v>
      </c>
      <c r="D4" s="2">
        <v>10390000</v>
      </c>
      <c r="E4" s="2">
        <v>16030000</v>
      </c>
      <c r="F4" s="2">
        <v>27110000</v>
      </c>
    </row>
  </sheetData>
  <mergeCells count="1">
    <mergeCell ref="B1:F1"/>
  </mergeCells>
  <phoneticPr fontId="2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281E3-27A7-49A8-AE42-3FF1A786AB3B}">
  <dimension ref="A1:C13"/>
  <sheetViews>
    <sheetView workbookViewId="0">
      <selection activeCell="H12" sqref="H12"/>
    </sheetView>
  </sheetViews>
  <sheetFormatPr defaultRowHeight="13.8" x14ac:dyDescent="0.25"/>
  <cols>
    <col min="1" max="16384" width="8.88671875" style="3"/>
  </cols>
  <sheetData>
    <row r="1" spans="1:3" x14ac:dyDescent="0.25">
      <c r="A1" s="3" t="s">
        <v>156</v>
      </c>
    </row>
    <row r="2" spans="1:3" x14ac:dyDescent="0.25">
      <c r="A2" s="4" t="s">
        <v>17</v>
      </c>
      <c r="B2" s="4" t="s">
        <v>53</v>
      </c>
      <c r="C2" s="4" t="s">
        <v>54</v>
      </c>
    </row>
    <row r="3" spans="1:3" x14ac:dyDescent="0.25">
      <c r="A3" s="2">
        <v>99</v>
      </c>
      <c r="B3" s="2">
        <v>35</v>
      </c>
      <c r="C3" s="2">
        <v>2</v>
      </c>
    </row>
    <row r="4" spans="1:3" x14ac:dyDescent="0.25">
      <c r="A4" s="2">
        <v>121</v>
      </c>
      <c r="B4" s="2">
        <v>44</v>
      </c>
      <c r="C4" s="2">
        <v>3</v>
      </c>
    </row>
    <row r="5" spans="1:3" x14ac:dyDescent="0.25">
      <c r="A5" s="2">
        <v>98</v>
      </c>
      <c r="B5" s="2">
        <v>39</v>
      </c>
      <c r="C5" s="2">
        <v>5</v>
      </c>
    </row>
    <row r="6" spans="1:3" x14ac:dyDescent="0.25">
      <c r="A6" s="2">
        <v>111</v>
      </c>
      <c r="B6" s="2">
        <v>51</v>
      </c>
      <c r="C6" s="2">
        <v>6</v>
      </c>
    </row>
    <row r="8" spans="1:3" x14ac:dyDescent="0.25">
      <c r="A8" s="3" t="s">
        <v>158</v>
      </c>
    </row>
    <row r="9" spans="1:3" x14ac:dyDescent="0.25">
      <c r="A9" s="4" t="s">
        <v>17</v>
      </c>
      <c r="B9" s="4" t="s">
        <v>53</v>
      </c>
      <c r="C9" s="4" t="s">
        <v>54</v>
      </c>
    </row>
    <row r="10" spans="1:3" x14ac:dyDescent="0.25">
      <c r="A10" s="2">
        <v>4</v>
      </c>
      <c r="B10" s="2">
        <v>21</v>
      </c>
      <c r="C10" s="2">
        <v>78</v>
      </c>
    </row>
    <row r="11" spans="1:3" x14ac:dyDescent="0.25">
      <c r="A11" s="2">
        <v>8</v>
      </c>
      <c r="B11" s="2">
        <v>30</v>
      </c>
      <c r="C11" s="2">
        <v>69</v>
      </c>
    </row>
    <row r="12" spans="1:3" x14ac:dyDescent="0.25">
      <c r="A12" s="2">
        <v>6</v>
      </c>
      <c r="B12" s="2">
        <v>26</v>
      </c>
      <c r="C12" s="2">
        <v>89</v>
      </c>
    </row>
    <row r="13" spans="1:3" x14ac:dyDescent="0.25">
      <c r="A13" s="2">
        <v>3</v>
      </c>
      <c r="B13" s="2">
        <v>19</v>
      </c>
      <c r="C13" s="2">
        <v>74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9884D-4B67-42CD-BCAB-2F672C5C9E35}">
  <dimension ref="A1:G5"/>
  <sheetViews>
    <sheetView zoomScale="115" zoomScaleNormal="115" workbookViewId="0">
      <selection activeCell="H12" sqref="H12"/>
    </sheetView>
  </sheetViews>
  <sheetFormatPr defaultRowHeight="13.8" x14ac:dyDescent="0.25"/>
  <cols>
    <col min="1" max="1" width="25.109375" customWidth="1"/>
  </cols>
  <sheetData>
    <row r="1" spans="1:7" x14ac:dyDescent="0.25">
      <c r="B1" s="30" t="s">
        <v>10</v>
      </c>
      <c r="C1" s="30"/>
      <c r="D1" s="30"/>
      <c r="E1" s="30"/>
      <c r="F1" s="30"/>
      <c r="G1" s="30"/>
    </row>
    <row r="2" spans="1:7" x14ac:dyDescent="0.25">
      <c r="A2" s="4" t="s">
        <v>17</v>
      </c>
      <c r="B2" s="2">
        <v>1.236</v>
      </c>
      <c r="C2" s="2">
        <v>0.88200000000000001</v>
      </c>
      <c r="D2" s="2">
        <v>0.82499999999999996</v>
      </c>
      <c r="E2" s="2">
        <v>0.71099999999999997</v>
      </c>
      <c r="F2" s="2">
        <v>0.74299999999999999</v>
      </c>
      <c r="G2" s="2">
        <v>1.1200000000000001</v>
      </c>
    </row>
    <row r="3" spans="1:7" x14ac:dyDescent="0.25">
      <c r="A3" s="4" t="s">
        <v>18</v>
      </c>
      <c r="B3" s="2">
        <v>0.72799999999999998</v>
      </c>
      <c r="C3" s="2">
        <v>0.752</v>
      </c>
      <c r="D3" s="2">
        <v>0.44</v>
      </c>
      <c r="E3" s="2">
        <v>0.745</v>
      </c>
      <c r="F3" s="2">
        <v>1.044</v>
      </c>
      <c r="G3" s="2">
        <v>1.44</v>
      </c>
    </row>
    <row r="4" spans="1:7" x14ac:dyDescent="0.25">
      <c r="A4" s="4" t="s">
        <v>19</v>
      </c>
      <c r="B4" s="2">
        <v>0.47699999999999998</v>
      </c>
      <c r="C4" s="2">
        <v>0.38200000000000001</v>
      </c>
      <c r="D4" s="2">
        <v>0.33300000000000002</v>
      </c>
      <c r="E4" s="2">
        <v>0.24</v>
      </c>
      <c r="F4" s="2">
        <v>0.28199999999999997</v>
      </c>
      <c r="G4" s="2">
        <v>0.245</v>
      </c>
    </row>
    <row r="5" spans="1:7" x14ac:dyDescent="0.25">
      <c r="A5" s="4" t="s">
        <v>20</v>
      </c>
      <c r="B5" s="2">
        <v>7.0999999999999994E-2</v>
      </c>
      <c r="C5" s="2">
        <v>4.1000000000000002E-2</v>
      </c>
      <c r="D5" s="2">
        <v>0.124</v>
      </c>
      <c r="E5" s="2">
        <v>0.14899999999999999</v>
      </c>
      <c r="F5" s="2">
        <v>0.20499999999999999</v>
      </c>
      <c r="G5" s="2">
        <v>0.23</v>
      </c>
    </row>
  </sheetData>
  <mergeCells count="1">
    <mergeCell ref="B1:G1"/>
  </mergeCells>
  <phoneticPr fontId="2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0ABE5-F026-43D5-BECB-C5DB1CB8EA2F}">
  <dimension ref="A1:Q43"/>
  <sheetViews>
    <sheetView zoomScale="70" zoomScaleNormal="70" workbookViewId="0">
      <selection activeCell="R11" sqref="R11"/>
    </sheetView>
  </sheetViews>
  <sheetFormatPr defaultRowHeight="13.8" x14ac:dyDescent="0.25"/>
  <cols>
    <col min="1" max="10" width="8.88671875" style="3"/>
    <col min="11" max="11" width="15" style="3" customWidth="1"/>
    <col min="12" max="16384" width="8.88671875" style="3"/>
  </cols>
  <sheetData>
    <row r="1" spans="1:17" x14ac:dyDescent="0.25">
      <c r="A1" s="3" t="s">
        <v>159</v>
      </c>
      <c r="K1" s="3" t="s">
        <v>162</v>
      </c>
    </row>
    <row r="2" spans="1:17" x14ac:dyDescent="0.25">
      <c r="A2" s="30" t="s">
        <v>160</v>
      </c>
      <c r="B2" s="30"/>
      <c r="C2" s="30"/>
      <c r="D2" s="30"/>
      <c r="E2" s="30" t="s">
        <v>161</v>
      </c>
      <c r="F2" s="30"/>
      <c r="G2" s="30"/>
      <c r="H2" s="30"/>
      <c r="L2" s="31" t="s">
        <v>163</v>
      </c>
      <c r="M2" s="31"/>
      <c r="N2" s="31"/>
      <c r="O2" s="31" t="s">
        <v>164</v>
      </c>
      <c r="P2" s="31"/>
      <c r="Q2" s="31"/>
    </row>
    <row r="3" spans="1:17" x14ac:dyDescent="0.25">
      <c r="A3" s="3">
        <v>0</v>
      </c>
      <c r="B3" s="3">
        <v>1</v>
      </c>
      <c r="C3" s="3">
        <v>2</v>
      </c>
      <c r="D3" s="3">
        <v>5</v>
      </c>
      <c r="E3" s="4">
        <v>0</v>
      </c>
      <c r="F3" s="4">
        <v>1</v>
      </c>
      <c r="G3" s="4">
        <v>2</v>
      </c>
      <c r="H3" s="4">
        <v>5</v>
      </c>
      <c r="K3" s="1" t="s">
        <v>165</v>
      </c>
      <c r="L3" s="2">
        <v>0.99784981900000003</v>
      </c>
      <c r="M3" s="2">
        <v>0.98942633000000002</v>
      </c>
      <c r="N3" s="2">
        <v>1.01272385</v>
      </c>
      <c r="O3" s="2">
        <v>0.75287092300000003</v>
      </c>
      <c r="P3" s="2">
        <v>0.85414776400000003</v>
      </c>
      <c r="Q3" s="2">
        <v>0.74036192999999995</v>
      </c>
    </row>
    <row r="4" spans="1:17" x14ac:dyDescent="0.25">
      <c r="A4" s="3">
        <v>1.01549406</v>
      </c>
      <c r="B4" s="3">
        <v>0.81646679899999997</v>
      </c>
      <c r="C4" s="3">
        <v>0.64282812600000006</v>
      </c>
      <c r="D4" s="3">
        <v>0.54504797800000004</v>
      </c>
      <c r="E4" s="2">
        <v>1.021868665</v>
      </c>
      <c r="F4" s="2">
        <v>0.91207098600000003</v>
      </c>
      <c r="G4" s="2">
        <v>0.86236427800000004</v>
      </c>
      <c r="H4" s="2">
        <v>0.818857269</v>
      </c>
    </row>
    <row r="5" spans="1:17" x14ac:dyDescent="0.25">
      <c r="A5" s="3">
        <v>1.0406424460000001</v>
      </c>
      <c r="B5" s="3">
        <v>0.99790406899999995</v>
      </c>
      <c r="C5" s="3">
        <v>0.49372417400000002</v>
      </c>
      <c r="D5" s="3">
        <v>0.49581234000000002</v>
      </c>
      <c r="E5" s="2">
        <v>0.995941509</v>
      </c>
      <c r="F5" s="2">
        <v>0.86164175200000004</v>
      </c>
      <c r="G5" s="2">
        <v>0.68820979699999996</v>
      </c>
      <c r="H5" s="2">
        <v>0.68979873400000002</v>
      </c>
    </row>
    <row r="6" spans="1:17" x14ac:dyDescent="0.25">
      <c r="A6" s="3">
        <v>0.94386349300000005</v>
      </c>
      <c r="B6" s="3">
        <v>1.1311645100000001</v>
      </c>
      <c r="C6" s="3">
        <v>0.51405248199999998</v>
      </c>
      <c r="D6" s="3">
        <v>0.44560525299999998</v>
      </c>
      <c r="E6" s="2">
        <v>0.98218982600000004</v>
      </c>
      <c r="F6" s="2">
        <v>0.94245862599999997</v>
      </c>
      <c r="G6" s="2">
        <v>0.79105189799999998</v>
      </c>
      <c r="H6" s="2"/>
    </row>
    <row r="7" spans="1:17" x14ac:dyDescent="0.25">
      <c r="K7" s="3" t="s">
        <v>103</v>
      </c>
      <c r="L7" s="3" t="s">
        <v>104</v>
      </c>
      <c r="M7" s="3" t="s">
        <v>102</v>
      </c>
    </row>
    <row r="8" spans="1:17" x14ac:dyDescent="0.25">
      <c r="A8" s="3" t="s">
        <v>103</v>
      </c>
      <c r="B8" s="3" t="s">
        <v>104</v>
      </c>
      <c r="C8" s="3" t="s">
        <v>102</v>
      </c>
      <c r="K8" s="3" t="s">
        <v>170</v>
      </c>
      <c r="L8" s="30" t="s">
        <v>106</v>
      </c>
      <c r="M8" s="5">
        <v>18.97004508972168</v>
      </c>
    </row>
    <row r="9" spans="1:17" x14ac:dyDescent="0.25">
      <c r="A9" s="3" t="s">
        <v>166</v>
      </c>
      <c r="B9" s="30" t="s">
        <v>106</v>
      </c>
      <c r="C9" s="3">
        <v>24.384416580200195</v>
      </c>
      <c r="L9" s="30"/>
      <c r="M9" s="5">
        <v>19.014480590820313</v>
      </c>
    </row>
    <row r="10" spans="1:17" x14ac:dyDescent="0.25">
      <c r="B10" s="30"/>
      <c r="C10" s="3">
        <v>24.299581527709961</v>
      </c>
      <c r="L10" s="30"/>
      <c r="M10" s="5">
        <v>18.985307693481445</v>
      </c>
    </row>
    <row r="11" spans="1:17" x14ac:dyDescent="0.25">
      <c r="B11" s="30"/>
      <c r="C11" s="3">
        <v>24.340913772583008</v>
      </c>
      <c r="K11" s="3" t="s">
        <v>171</v>
      </c>
      <c r="L11" s="30"/>
      <c r="M11" s="5">
        <v>18.828605651855469</v>
      </c>
    </row>
    <row r="12" spans="1:17" x14ac:dyDescent="0.25">
      <c r="A12" s="3" t="s">
        <v>167</v>
      </c>
      <c r="B12" s="30"/>
      <c r="C12" s="3">
        <v>22.892066955566406</v>
      </c>
      <c r="L12" s="30"/>
      <c r="M12" s="5">
        <v>18.883882522583008</v>
      </c>
    </row>
    <row r="13" spans="1:17" x14ac:dyDescent="0.25">
      <c r="B13" s="30"/>
      <c r="C13" s="3">
        <v>22.93437385559082</v>
      </c>
      <c r="L13" s="30"/>
      <c r="M13" s="5">
        <v>18.927824020385742</v>
      </c>
    </row>
    <row r="14" spans="1:17" x14ac:dyDescent="0.25">
      <c r="B14" s="30"/>
      <c r="C14" s="3">
        <v>22.978860855102539</v>
      </c>
      <c r="K14" s="3" t="s">
        <v>170</v>
      </c>
      <c r="L14" s="30" t="s">
        <v>172</v>
      </c>
      <c r="M14" s="3">
        <v>23.034816741943359</v>
      </c>
      <c r="N14" s="3">
        <v>4.0448722839355469</v>
      </c>
      <c r="Q14" s="3">
        <v>0.99784981922891192</v>
      </c>
    </row>
    <row r="15" spans="1:17" x14ac:dyDescent="0.25">
      <c r="A15" s="3" t="s">
        <v>168</v>
      </c>
      <c r="B15" s="30"/>
      <c r="C15" s="3">
        <v>22.388948440551758</v>
      </c>
      <c r="L15" s="30"/>
      <c r="M15" s="3">
        <v>23.00067138671875</v>
      </c>
      <c r="N15" s="3">
        <v>4.0107269287109375</v>
      </c>
      <c r="Q15" s="3">
        <v>0.98942633039004246</v>
      </c>
    </row>
    <row r="16" spans="1:17" x14ac:dyDescent="0.25">
      <c r="B16" s="30"/>
      <c r="C16" s="3">
        <v>22.461765289306641</v>
      </c>
      <c r="L16" s="30"/>
      <c r="M16" s="3">
        <v>23.095109939575195</v>
      </c>
      <c r="N16" s="3">
        <v>4.1051654815673828</v>
      </c>
      <c r="O16" s="3">
        <v>4.0535882314046221</v>
      </c>
      <c r="Q16" s="3">
        <v>1.0127238503810458</v>
      </c>
    </row>
    <row r="17" spans="1:17" x14ac:dyDescent="0.25">
      <c r="B17" s="30"/>
      <c r="C17" s="3">
        <v>22.378273010253906</v>
      </c>
      <c r="K17" s="3" t="s">
        <v>171</v>
      </c>
      <c r="L17" s="30"/>
      <c r="M17" s="3">
        <v>23.343217849731445</v>
      </c>
      <c r="N17" s="3">
        <v>4.4631137847900391</v>
      </c>
      <c r="P17" s="3">
        <v>0.40952555338541696</v>
      </c>
      <c r="Q17" s="3">
        <v>0.75287092313411286</v>
      </c>
    </row>
    <row r="18" spans="1:17" x14ac:dyDescent="0.25">
      <c r="A18" s="3" t="s">
        <v>169</v>
      </c>
      <c r="B18" s="30"/>
      <c r="C18" s="3">
        <v>22.004617691040039</v>
      </c>
      <c r="L18" s="30"/>
      <c r="M18" s="3">
        <v>23.161134719848633</v>
      </c>
      <c r="N18" s="3">
        <v>4.2810306549072266</v>
      </c>
      <c r="P18" s="3">
        <v>0.22744242350260446</v>
      </c>
      <c r="Q18" s="3">
        <v>0.85414776383696223</v>
      </c>
    </row>
    <row r="19" spans="1:17" x14ac:dyDescent="0.25">
      <c r="B19" s="30"/>
      <c r="C19" s="3">
        <v>21.926212310791016</v>
      </c>
      <c r="L19" s="30"/>
      <c r="M19" s="3">
        <v>23.367389678955078</v>
      </c>
      <c r="N19" s="3">
        <v>4.4872856140136719</v>
      </c>
      <c r="P19" s="3">
        <v>0.43369738260904978</v>
      </c>
      <c r="Q19" s="3">
        <v>0.74036192984112759</v>
      </c>
    </row>
    <row r="20" spans="1:17" x14ac:dyDescent="0.25">
      <c r="B20" s="30"/>
      <c r="C20" s="3">
        <v>22.0965576171875</v>
      </c>
    </row>
    <row r="21" spans="1:17" x14ac:dyDescent="0.25">
      <c r="A21" s="3" t="s">
        <v>166</v>
      </c>
      <c r="B21" s="30" t="s">
        <v>160</v>
      </c>
      <c r="C21" s="3">
        <v>32.572956085205078</v>
      </c>
      <c r="D21" s="3">
        <v>8.2313187917073556</v>
      </c>
      <c r="G21" s="3">
        <v>1.015494060493797</v>
      </c>
    </row>
    <row r="22" spans="1:17" x14ac:dyDescent="0.25">
      <c r="B22" s="30"/>
      <c r="C22" s="3">
        <v>32.776802062988281</v>
      </c>
      <c r="D22" s="3">
        <v>8.4351647694905587</v>
      </c>
      <c r="G22" s="3">
        <v>1.0406424461817552</v>
      </c>
    </row>
    <row r="23" spans="1:17" x14ac:dyDescent="0.25">
      <c r="B23" s="30"/>
      <c r="C23" s="3">
        <v>31.992338180541992</v>
      </c>
      <c r="D23" s="3">
        <v>7.6507008870442696</v>
      </c>
      <c r="E23" s="3">
        <v>8.1057281494140607</v>
      </c>
      <c r="G23" s="3">
        <v>0.94386349332444819</v>
      </c>
    </row>
    <row r="24" spans="1:17" x14ac:dyDescent="0.25">
      <c r="A24" s="3" t="s">
        <v>167</v>
      </c>
      <c r="B24" s="30"/>
      <c r="C24" s="3">
        <v>31.333362579345703</v>
      </c>
      <c r="D24" s="3">
        <v>8.3982620239257813</v>
      </c>
      <c r="F24" s="3">
        <v>0.29253387451172053</v>
      </c>
      <c r="G24" s="3">
        <v>0.81646679871136874</v>
      </c>
    </row>
    <row r="25" spans="1:17" x14ac:dyDescent="0.25">
      <c r="B25" s="30"/>
      <c r="C25" s="3">
        <v>31.043855667114258</v>
      </c>
      <c r="D25" s="3">
        <v>8.1087551116943359</v>
      </c>
      <c r="F25" s="3">
        <v>3.0269622802752139E-3</v>
      </c>
      <c r="G25" s="3">
        <v>0.99790406916671726</v>
      </c>
    </row>
    <row r="26" spans="1:17" x14ac:dyDescent="0.25">
      <c r="B26" s="30"/>
      <c r="C26" s="3">
        <v>30.863019943237305</v>
      </c>
      <c r="D26" s="3">
        <v>7.9279193878173828</v>
      </c>
      <c r="F26" s="3">
        <v>-0.17780876159667791</v>
      </c>
      <c r="G26" s="3">
        <v>1.1311645098574332</v>
      </c>
    </row>
    <row r="27" spans="1:17" x14ac:dyDescent="0.25">
      <c r="A27" s="3" t="s">
        <v>168</v>
      </c>
      <c r="B27" s="30"/>
      <c r="C27" s="3">
        <v>31.152885437011719</v>
      </c>
      <c r="D27" s="3">
        <v>8.7432231903076172</v>
      </c>
      <c r="F27" s="3">
        <v>0.63749504089355646</v>
      </c>
      <c r="G27" s="3">
        <v>0.64282812626663033</v>
      </c>
    </row>
    <row r="28" spans="1:17" x14ac:dyDescent="0.25">
      <c r="B28" s="30"/>
      <c r="C28" s="3">
        <v>31.533613204956055</v>
      </c>
      <c r="D28" s="3">
        <v>9.1239509582519531</v>
      </c>
      <c r="F28" s="3">
        <v>1.0182228088378924</v>
      </c>
      <c r="G28" s="3">
        <v>0.49372417440967958</v>
      </c>
    </row>
    <row r="29" spans="1:17" x14ac:dyDescent="0.25">
      <c r="B29" s="30"/>
      <c r="C29" s="3">
        <v>31.47540283203125</v>
      </c>
      <c r="D29" s="3">
        <v>9.0657405853271484</v>
      </c>
      <c r="F29" s="3">
        <v>0.96001243591308771</v>
      </c>
      <c r="G29" s="3">
        <v>0.51405248221864241</v>
      </c>
    </row>
    <row r="30" spans="1:17" x14ac:dyDescent="0.25">
      <c r="A30" s="3" t="s">
        <v>169</v>
      </c>
      <c r="B30" s="30"/>
      <c r="C30" s="3">
        <v>30.990402221679688</v>
      </c>
      <c r="D30" s="3">
        <v>8.9812730153401681</v>
      </c>
      <c r="F30" s="3">
        <v>0.87554486592610736</v>
      </c>
      <c r="G30" s="3">
        <v>0.54504797794311499</v>
      </c>
    </row>
    <row r="31" spans="1:17" x14ac:dyDescent="0.25">
      <c r="B31" s="30"/>
      <c r="C31" s="3">
        <v>31.126991271972656</v>
      </c>
      <c r="D31" s="3">
        <v>9.1178620656331368</v>
      </c>
      <c r="F31" s="3">
        <v>1.0121339162190761</v>
      </c>
      <c r="G31" s="3">
        <v>0.49581234012209557</v>
      </c>
    </row>
    <row r="32" spans="1:17" x14ac:dyDescent="0.25">
      <c r="B32" s="30"/>
      <c r="C32" s="3">
        <v>31.28101921081543</v>
      </c>
      <c r="D32" s="3">
        <v>9.2718900044759103</v>
      </c>
      <c r="F32" s="3">
        <v>1.1661618550618496</v>
      </c>
      <c r="G32" s="3">
        <v>0.44560525296712777</v>
      </c>
    </row>
    <row r="33" spans="1:7" x14ac:dyDescent="0.25">
      <c r="A33" s="3" t="s">
        <v>166</v>
      </c>
      <c r="B33" s="30" t="s">
        <v>161</v>
      </c>
      <c r="C33" s="3">
        <v>29.741643905639648</v>
      </c>
      <c r="D33" s="3">
        <v>5.4000066121419259</v>
      </c>
      <c r="G33" s="3">
        <v>1.0218686648114528</v>
      </c>
    </row>
    <row r="34" spans="1:7" x14ac:dyDescent="0.25">
      <c r="B34" s="30"/>
      <c r="C34" s="3">
        <v>29.604633331298828</v>
      </c>
      <c r="D34" s="3">
        <v>5.2629960378011056</v>
      </c>
      <c r="G34" s="3">
        <v>0.99594150902762479</v>
      </c>
    </row>
    <row r="35" spans="1:7" x14ac:dyDescent="0.25">
      <c r="B35" s="30"/>
      <c r="C35" s="3">
        <v>29.531963348388672</v>
      </c>
      <c r="D35" s="3">
        <v>5.1903260548909493</v>
      </c>
      <c r="E35" s="3">
        <v>5.2844429016113272</v>
      </c>
      <c r="G35" s="3">
        <v>0.98218982616092232</v>
      </c>
    </row>
    <row r="36" spans="1:7" x14ac:dyDescent="0.25">
      <c r="A36" s="3" t="s">
        <v>167</v>
      </c>
      <c r="B36" s="30"/>
      <c r="C36" s="3">
        <v>28.352325439453125</v>
      </c>
      <c r="D36" s="3">
        <v>5.4172248840332031</v>
      </c>
      <c r="F36" s="3">
        <v>0.13278198242187589</v>
      </c>
      <c r="G36" s="3">
        <v>0.9120709856950342</v>
      </c>
    </row>
    <row r="37" spans="1:7" x14ac:dyDescent="0.25">
      <c r="B37" s="30"/>
      <c r="C37" s="3">
        <v>28.434383392333984</v>
      </c>
      <c r="D37" s="3">
        <v>5.4992828369140625</v>
      </c>
      <c r="F37" s="3">
        <v>0.21483993530273526</v>
      </c>
      <c r="G37" s="3">
        <v>0.86164175217728056</v>
      </c>
    </row>
    <row r="38" spans="1:7" x14ac:dyDescent="0.25">
      <c r="B38" s="30"/>
      <c r="C38" s="3">
        <v>28.305042266845703</v>
      </c>
      <c r="D38" s="3">
        <v>5.3699417114257813</v>
      </c>
      <c r="F38" s="3">
        <v>8.5498809814454013E-2</v>
      </c>
      <c r="G38" s="3">
        <v>0.94245862581399553</v>
      </c>
    </row>
    <row r="39" spans="1:7" x14ac:dyDescent="0.25">
      <c r="A39" s="3" t="s">
        <v>168</v>
      </c>
      <c r="B39" s="30"/>
      <c r="C39" s="3">
        <v>27.907735824584961</v>
      </c>
      <c r="D39" s="3">
        <v>5.4980735778808594</v>
      </c>
      <c r="F39" s="3">
        <v>0.21363067626953214</v>
      </c>
      <c r="G39" s="3">
        <v>0.86236427831222984</v>
      </c>
    </row>
    <row r="40" spans="1:7" x14ac:dyDescent="0.25">
      <c r="B40" s="30"/>
      <c r="C40" s="3">
        <v>28.233184814453125</v>
      </c>
      <c r="D40" s="3">
        <v>5.8235225677490234</v>
      </c>
      <c r="F40" s="3">
        <v>0.5390796661376962</v>
      </c>
      <c r="G40" s="3">
        <v>0.688209796554207</v>
      </c>
    </row>
    <row r="41" spans="1:7" x14ac:dyDescent="0.25">
      <c r="B41" s="30"/>
      <c r="C41" s="3">
        <v>28.032260894775391</v>
      </c>
      <c r="D41" s="3">
        <v>5.6225986480712891</v>
      </c>
      <c r="F41" s="3">
        <v>0.33815574645996183</v>
      </c>
      <c r="G41" s="3">
        <v>0.79105189839428447</v>
      </c>
    </row>
    <row r="42" spans="1:7" x14ac:dyDescent="0.25">
      <c r="A42" s="3" t="s">
        <v>169</v>
      </c>
      <c r="B42" s="30"/>
      <c r="C42" s="3">
        <v>27.581888198852539</v>
      </c>
      <c r="D42" s="3">
        <v>5.5727589925130196</v>
      </c>
      <c r="F42" s="3">
        <v>0.28831609090169241</v>
      </c>
      <c r="G42" s="3">
        <v>0.8188572686097112</v>
      </c>
    </row>
    <row r="43" spans="1:7" x14ac:dyDescent="0.25">
      <c r="B43" s="30"/>
      <c r="C43" s="3">
        <v>27.829324722290039</v>
      </c>
      <c r="D43" s="3">
        <v>5.8201955159505196</v>
      </c>
      <c r="F43" s="3">
        <v>0.53575261433919241</v>
      </c>
      <c r="G43" s="3">
        <v>0.68979873378535783</v>
      </c>
    </row>
  </sheetData>
  <mergeCells count="9">
    <mergeCell ref="O2:Q2"/>
    <mergeCell ref="B9:B20"/>
    <mergeCell ref="B21:B32"/>
    <mergeCell ref="B33:B43"/>
    <mergeCell ref="L8:L13"/>
    <mergeCell ref="L14:L19"/>
    <mergeCell ref="A2:D2"/>
    <mergeCell ref="E2:H2"/>
    <mergeCell ref="L2:N2"/>
  </mergeCells>
  <phoneticPr fontId="2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3C0FF-8CA5-4ADC-897E-0AC5784E6F97}">
  <dimension ref="A1:E5"/>
  <sheetViews>
    <sheetView topLeftCell="A4" workbookViewId="0">
      <selection activeCell="N21" sqref="N21"/>
    </sheetView>
  </sheetViews>
  <sheetFormatPr defaultRowHeight="13.8" x14ac:dyDescent="0.25"/>
  <sheetData>
    <row r="1" spans="1:5" x14ac:dyDescent="0.25">
      <c r="A1" t="s">
        <v>128</v>
      </c>
      <c r="D1" t="s">
        <v>129</v>
      </c>
    </row>
    <row r="2" spans="1:5" x14ac:dyDescent="0.25">
      <c r="A2" s="4" t="s">
        <v>21</v>
      </c>
      <c r="B2" s="4" t="s">
        <v>22</v>
      </c>
      <c r="D2" s="4" t="s">
        <v>21</v>
      </c>
      <c r="E2" s="4" t="s">
        <v>22</v>
      </c>
    </row>
    <row r="3" spans="1:5" x14ac:dyDescent="0.25">
      <c r="A3" s="2">
        <v>2.3884059999999998</v>
      </c>
      <c r="B3" s="2">
        <v>8.7749400000000009</v>
      </c>
      <c r="D3" s="2">
        <v>22.964179999999999</v>
      </c>
      <c r="E3" s="2">
        <v>99.011859999999999</v>
      </c>
    </row>
    <row r="4" spans="1:5" x14ac:dyDescent="0.25">
      <c r="A4" s="2">
        <v>2.2748659999999998</v>
      </c>
      <c r="B4" s="2">
        <v>8.3268850000000008</v>
      </c>
      <c r="D4" s="2">
        <v>18.25515</v>
      </c>
      <c r="E4" s="2">
        <v>108.86879999999999</v>
      </c>
    </row>
    <row r="5" spans="1:5" x14ac:dyDescent="0.25">
      <c r="A5" s="2">
        <v>2.2435109999999998</v>
      </c>
      <c r="B5" s="2">
        <v>7.6887259999999999</v>
      </c>
      <c r="D5" s="2">
        <v>12.98981</v>
      </c>
      <c r="E5" s="2">
        <v>100.9742</v>
      </c>
    </row>
  </sheetData>
  <phoneticPr fontId="2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01CA4-4BBE-4C15-BE95-7C209DF716DD}">
  <dimension ref="A1:R44"/>
  <sheetViews>
    <sheetView zoomScale="85" zoomScaleNormal="85" workbookViewId="0">
      <selection activeCell="U10" sqref="U10"/>
    </sheetView>
  </sheetViews>
  <sheetFormatPr defaultRowHeight="13.8" x14ac:dyDescent="0.25"/>
  <cols>
    <col min="11" max="11" width="17.88671875" customWidth="1"/>
  </cols>
  <sheetData>
    <row r="1" spans="1:18" x14ac:dyDescent="0.25">
      <c r="A1" t="s">
        <v>133</v>
      </c>
      <c r="K1" t="s">
        <v>176</v>
      </c>
    </row>
    <row r="2" spans="1:18" x14ac:dyDescent="0.25">
      <c r="A2" s="1" t="s">
        <v>103</v>
      </c>
      <c r="B2" t="s">
        <v>104</v>
      </c>
      <c r="D2" t="s">
        <v>102</v>
      </c>
      <c r="E2" t="s">
        <v>114</v>
      </c>
      <c r="K2" s="6" t="s">
        <v>177</v>
      </c>
      <c r="L2" s="6" t="s">
        <v>178</v>
      </c>
      <c r="M2" s="6" t="s">
        <v>101</v>
      </c>
      <c r="N2" s="6"/>
      <c r="O2" s="6"/>
      <c r="P2" s="6"/>
      <c r="Q2" s="6"/>
      <c r="R2" s="6"/>
    </row>
    <row r="3" spans="1:18" x14ac:dyDescent="0.25">
      <c r="A3" s="34" t="s">
        <v>174</v>
      </c>
      <c r="B3" t="s">
        <v>109</v>
      </c>
      <c r="C3">
        <v>4</v>
      </c>
      <c r="D3">
        <v>23.06</v>
      </c>
      <c r="E3">
        <v>18.68</v>
      </c>
      <c r="F3">
        <v>4.379999999999999</v>
      </c>
      <c r="G3">
        <v>4.8027349415250414E-2</v>
      </c>
      <c r="H3">
        <v>2.7771039177803988E-2</v>
      </c>
      <c r="I3">
        <v>1.7294041143997336</v>
      </c>
      <c r="J3" s="2"/>
      <c r="K3" s="6" t="s">
        <v>157</v>
      </c>
      <c r="L3" s="33" t="s">
        <v>49</v>
      </c>
      <c r="M3" s="7">
        <v>26.188005447387695</v>
      </c>
      <c r="N3" s="7">
        <v>24.951669692993164</v>
      </c>
      <c r="O3" s="8">
        <f t="shared" ref="O3:O44" si="0">M3-N3</f>
        <v>1.2363357543945313</v>
      </c>
      <c r="P3" s="8">
        <f>2^-O3</f>
        <v>0.42444933081865838</v>
      </c>
      <c r="Q3" s="8">
        <f>AVERAGE(P3:P5)</f>
        <v>0.41284065870083614</v>
      </c>
      <c r="R3" s="6">
        <f>P3/Q3</f>
        <v>1.0281190136513043</v>
      </c>
    </row>
    <row r="4" spans="1:18" x14ac:dyDescent="0.25">
      <c r="A4" s="34"/>
      <c r="C4">
        <v>5</v>
      </c>
      <c r="D4">
        <v>24.73</v>
      </c>
      <c r="E4">
        <v>18.68</v>
      </c>
      <c r="F4">
        <v>6.0500000000000007</v>
      </c>
      <c r="G4">
        <v>1.5092755139450711E-2</v>
      </c>
      <c r="I4">
        <v>0.54347102543838544</v>
      </c>
      <c r="J4" s="2"/>
      <c r="K4" s="6" t="s">
        <v>157</v>
      </c>
      <c r="L4" s="33"/>
      <c r="M4" s="7">
        <v>26.184850692749023</v>
      </c>
      <c r="N4" s="7">
        <v>24.951669692993164</v>
      </c>
      <c r="O4" s="8">
        <f t="shared" si="0"/>
        <v>1.2331809997558594</v>
      </c>
      <c r="P4" s="8">
        <f t="shared" ref="P4:P14" si="1">2^-O4</f>
        <v>0.42537849364482871</v>
      </c>
      <c r="Q4" s="6"/>
      <c r="R4" s="6">
        <f>P4/Q3</f>
        <v>1.0303696709123751</v>
      </c>
    </row>
    <row r="5" spans="1:18" x14ac:dyDescent="0.25">
      <c r="A5" s="34"/>
      <c r="C5">
        <v>6</v>
      </c>
      <c r="D5">
        <v>24.31</v>
      </c>
      <c r="E5">
        <v>18.68</v>
      </c>
      <c r="F5">
        <v>5.629999999999999</v>
      </c>
      <c r="G5">
        <v>2.0193012978710834E-2</v>
      </c>
      <c r="I5">
        <v>0.72712486016188072</v>
      </c>
      <c r="J5" s="2"/>
      <c r="K5" s="6" t="s">
        <v>157</v>
      </c>
      <c r="L5" s="33"/>
      <c r="M5" s="7">
        <v>26.314962387084961</v>
      </c>
      <c r="N5" s="7">
        <v>24.951669692993164</v>
      </c>
      <c r="O5" s="8">
        <f t="shared" si="0"/>
        <v>1.3632926940917969</v>
      </c>
      <c r="P5" s="8">
        <f t="shared" si="1"/>
        <v>0.38869415163902121</v>
      </c>
      <c r="Q5" s="6"/>
      <c r="R5" s="6">
        <f>P5/Q3</f>
        <v>0.94151131543632038</v>
      </c>
    </row>
    <row r="6" spans="1:18" x14ac:dyDescent="0.25">
      <c r="A6" s="34"/>
      <c r="B6" t="s">
        <v>110</v>
      </c>
      <c r="C6">
        <v>7</v>
      </c>
      <c r="D6">
        <v>22.13</v>
      </c>
      <c r="E6">
        <v>18.68</v>
      </c>
      <c r="F6">
        <v>3.4499999999999993</v>
      </c>
      <c r="G6">
        <v>9.1505355996601645E-2</v>
      </c>
      <c r="H6">
        <v>7.4264460050097972E-2</v>
      </c>
      <c r="I6">
        <v>1.2321554069722336</v>
      </c>
      <c r="J6" s="2"/>
      <c r="K6" s="6" t="s">
        <v>179</v>
      </c>
      <c r="L6" s="33"/>
      <c r="M6" s="7">
        <v>25.787275314331055</v>
      </c>
      <c r="N6" s="7">
        <v>25.299623489379883</v>
      </c>
      <c r="O6" s="8">
        <f t="shared" si="0"/>
        <v>0.48765182495117188</v>
      </c>
      <c r="P6" s="8">
        <f t="shared" si="1"/>
        <v>0.71318495551373351</v>
      </c>
      <c r="Q6" s="8">
        <v>0.41284065870083614</v>
      </c>
      <c r="R6" s="6">
        <f>P6/Q6</f>
        <v>1.7275065827044449</v>
      </c>
    </row>
    <row r="7" spans="1:18" x14ac:dyDescent="0.25">
      <c r="A7" s="34"/>
      <c r="C7">
        <v>8</v>
      </c>
      <c r="D7">
        <v>22.07</v>
      </c>
      <c r="E7">
        <v>18.68</v>
      </c>
      <c r="F7">
        <v>3.3900000000000006</v>
      </c>
      <c r="G7">
        <v>9.5391200560034903E-2</v>
      </c>
      <c r="I7">
        <v>1.2844798238038095</v>
      </c>
      <c r="J7" s="2"/>
      <c r="K7" s="6" t="s">
        <v>179</v>
      </c>
      <c r="L7" s="33"/>
      <c r="M7" s="7">
        <v>25.951686859130859</v>
      </c>
      <c r="N7" s="7">
        <v>25.299623489379883</v>
      </c>
      <c r="O7" s="8">
        <f t="shared" si="0"/>
        <v>0.65206336975097656</v>
      </c>
      <c r="P7" s="8">
        <f t="shared" si="1"/>
        <v>0.63636951477044668</v>
      </c>
      <c r="Q7" s="6"/>
      <c r="R7" s="6">
        <f>P7/Q6</f>
        <v>1.5414409926896036</v>
      </c>
    </row>
    <row r="8" spans="1:18" x14ac:dyDescent="0.25">
      <c r="A8" s="34"/>
      <c r="C8">
        <v>9</v>
      </c>
      <c r="D8">
        <v>23.48</v>
      </c>
      <c r="E8">
        <v>18.68</v>
      </c>
      <c r="F8">
        <v>4.8000000000000007</v>
      </c>
      <c r="G8">
        <v>3.5896823593657333E-2</v>
      </c>
      <c r="I8">
        <v>0.48336476922395638</v>
      </c>
      <c r="J8" s="2"/>
      <c r="K8" s="6" t="s">
        <v>179</v>
      </c>
      <c r="L8" s="33"/>
      <c r="M8" s="7">
        <v>26.168533325195313</v>
      </c>
      <c r="N8" s="7">
        <v>25.299623489379883</v>
      </c>
      <c r="O8" s="8">
        <f t="shared" si="0"/>
        <v>0.86890983581542969</v>
      </c>
      <c r="P8" s="8">
        <f t="shared" si="1"/>
        <v>0.54756045524078234</v>
      </c>
      <c r="Q8" s="6"/>
      <c r="R8" s="6">
        <f>P8/Q6</f>
        <v>1.3263239550190975</v>
      </c>
    </row>
    <row r="9" spans="1:18" x14ac:dyDescent="0.25">
      <c r="A9" s="34"/>
      <c r="B9" t="s">
        <v>111</v>
      </c>
      <c r="C9">
        <v>10</v>
      </c>
      <c r="D9">
        <v>21.38</v>
      </c>
      <c r="E9">
        <v>18.68</v>
      </c>
      <c r="F9">
        <v>2.6999999999999993</v>
      </c>
      <c r="G9">
        <v>0.15389305166811462</v>
      </c>
      <c r="H9">
        <v>0.12986730845523589</v>
      </c>
      <c r="I9">
        <v>1.1850022418933877</v>
      </c>
      <c r="K9" s="6" t="s">
        <v>157</v>
      </c>
      <c r="L9" s="33" t="s">
        <v>66</v>
      </c>
      <c r="M9" s="7">
        <v>28.159145355224609</v>
      </c>
      <c r="N9" s="7">
        <v>24.951669692993164</v>
      </c>
      <c r="O9" s="8">
        <f t="shared" si="0"/>
        <v>3.2074756622314453</v>
      </c>
      <c r="P9" s="8">
        <f t="shared" si="1"/>
        <v>0.10825640860151052</v>
      </c>
      <c r="Q9" s="8">
        <f>AVERAGE(P9:P11)</f>
        <v>0.10960013746884523</v>
      </c>
      <c r="R9" s="6">
        <f>P9/Q9</f>
        <v>0.9877397154933617</v>
      </c>
    </row>
    <row r="10" spans="1:18" x14ac:dyDescent="0.25">
      <c r="A10" s="34"/>
      <c r="C10">
        <v>11</v>
      </c>
      <c r="D10">
        <v>21.78</v>
      </c>
      <c r="E10">
        <v>18.68</v>
      </c>
      <c r="F10">
        <v>3.1000000000000014</v>
      </c>
      <c r="G10">
        <v>0.11662912394210083</v>
      </c>
      <c r="I10">
        <v>0.89806376469488358</v>
      </c>
      <c r="K10" s="6" t="s">
        <v>157</v>
      </c>
      <c r="L10" s="33"/>
      <c r="M10" s="7">
        <v>28.149703979492188</v>
      </c>
      <c r="N10" s="7">
        <v>24.951669692993164</v>
      </c>
      <c r="O10" s="8">
        <f t="shared" si="0"/>
        <v>3.1980342864990234</v>
      </c>
      <c r="P10" s="8">
        <f t="shared" si="1"/>
        <v>0.10896719024177919</v>
      </c>
      <c r="Q10" s="6"/>
      <c r="R10" s="6">
        <f>P10/Q9</f>
        <v>0.99422494130314421</v>
      </c>
    </row>
    <row r="11" spans="1:18" x14ac:dyDescent="0.25">
      <c r="A11" s="34"/>
      <c r="C11">
        <v>12</v>
      </c>
      <c r="D11">
        <v>21.75</v>
      </c>
      <c r="E11">
        <v>18.68</v>
      </c>
      <c r="F11">
        <v>3.0700000000000003</v>
      </c>
      <c r="G11">
        <v>0.1190797497554922</v>
      </c>
      <c r="I11">
        <v>0.91693399341172865</v>
      </c>
      <c r="K11" s="6" t="s">
        <v>157</v>
      </c>
      <c r="L11" s="33"/>
      <c r="M11" s="7">
        <v>28.115560531616211</v>
      </c>
      <c r="N11" s="7">
        <v>24.951669692993164</v>
      </c>
      <c r="O11" s="8">
        <f t="shared" si="0"/>
        <v>3.1638908386230469</v>
      </c>
      <c r="P11" s="8">
        <f t="shared" si="1"/>
        <v>0.11157681356324597</v>
      </c>
      <c r="Q11" s="6"/>
      <c r="R11" s="6">
        <f>P11/Q9</f>
        <v>1.0180353432034941</v>
      </c>
    </row>
    <row r="12" spans="1:18" x14ac:dyDescent="0.25">
      <c r="A12" s="34"/>
      <c r="B12" t="s">
        <v>46</v>
      </c>
      <c r="C12">
        <v>13</v>
      </c>
      <c r="D12">
        <v>21.17</v>
      </c>
      <c r="E12">
        <v>18.68</v>
      </c>
      <c r="F12">
        <v>2.490000000000002</v>
      </c>
      <c r="G12">
        <v>0.17800627444963374</v>
      </c>
      <c r="H12">
        <v>0.17238522778026652</v>
      </c>
      <c r="I12">
        <v>1.0326074730517638</v>
      </c>
      <c r="K12" s="6" t="s">
        <v>179</v>
      </c>
      <c r="L12" s="33"/>
      <c r="M12" s="7">
        <v>28.014247894287109</v>
      </c>
      <c r="N12" s="7">
        <v>25.299623489379883</v>
      </c>
      <c r="O12" s="8">
        <f t="shared" si="0"/>
        <v>2.7146244049072266</v>
      </c>
      <c r="P12" s="8">
        <f t="shared" si="1"/>
        <v>0.15234093864531906</v>
      </c>
      <c r="Q12" s="8">
        <v>0.10960013746884523</v>
      </c>
      <c r="R12" s="6">
        <f>P12/Q12</f>
        <v>1.3899703245228434</v>
      </c>
    </row>
    <row r="13" spans="1:18" x14ac:dyDescent="0.25">
      <c r="A13" s="34"/>
      <c r="C13">
        <v>14</v>
      </c>
      <c r="D13">
        <v>21.08</v>
      </c>
      <c r="E13">
        <v>18.68</v>
      </c>
      <c r="F13">
        <v>2.3999999999999986</v>
      </c>
      <c r="G13">
        <v>0.18946457081379997</v>
      </c>
      <c r="I13">
        <v>1.0990766044948115</v>
      </c>
      <c r="K13" s="6" t="s">
        <v>179</v>
      </c>
      <c r="L13" s="33"/>
      <c r="M13" s="7">
        <v>27.884109497070313</v>
      </c>
      <c r="N13" s="7">
        <v>25.299623489379883</v>
      </c>
      <c r="O13" s="8">
        <f t="shared" si="0"/>
        <v>2.5844860076904297</v>
      </c>
      <c r="P13" s="8">
        <f t="shared" si="1"/>
        <v>0.16672172239153052</v>
      </c>
      <c r="Q13" s="6"/>
      <c r="R13" s="6">
        <f>P13/Q12</f>
        <v>1.5211816904784685</v>
      </c>
    </row>
    <row r="14" spans="1:18" x14ac:dyDescent="0.25">
      <c r="A14" s="34"/>
      <c r="C14">
        <v>15</v>
      </c>
      <c r="D14">
        <v>21.42</v>
      </c>
      <c r="E14">
        <v>18.68</v>
      </c>
      <c r="F14">
        <v>2.740000000000002</v>
      </c>
      <c r="G14">
        <v>0.14968483807736588</v>
      </c>
      <c r="I14">
        <v>0.86831592245342482</v>
      </c>
      <c r="K14" s="6" t="s">
        <v>179</v>
      </c>
      <c r="L14" s="33"/>
      <c r="M14" s="7">
        <v>27.778238296508789</v>
      </c>
      <c r="N14" s="7">
        <v>25.299623489379883</v>
      </c>
      <c r="O14" s="8">
        <f t="shared" si="0"/>
        <v>2.4786148071289063</v>
      </c>
      <c r="P14" s="8">
        <f t="shared" si="1"/>
        <v>0.17941658882680586</v>
      </c>
      <c r="Q14" s="6"/>
      <c r="R14" s="6">
        <f>P14/Q12</f>
        <v>1.6370106185113733</v>
      </c>
    </row>
    <row r="15" spans="1:18" x14ac:dyDescent="0.25">
      <c r="A15" s="34"/>
      <c r="B15" t="s">
        <v>47</v>
      </c>
      <c r="C15">
        <v>16</v>
      </c>
      <c r="D15">
        <v>20.97</v>
      </c>
      <c r="E15">
        <v>18.68</v>
      </c>
      <c r="F15">
        <v>2.2899999999999991</v>
      </c>
      <c r="G15">
        <v>0.20447551463944544</v>
      </c>
      <c r="H15">
        <v>0.21461057219413129</v>
      </c>
      <c r="I15">
        <v>0.95277465853118393</v>
      </c>
      <c r="K15" s="6" t="s">
        <v>157</v>
      </c>
      <c r="L15" s="33" t="s">
        <v>181</v>
      </c>
      <c r="M15" s="7">
        <v>22.796751022338867</v>
      </c>
      <c r="N15" s="7">
        <v>24.951669692993164</v>
      </c>
      <c r="O15" s="8">
        <f t="shared" si="0"/>
        <v>-2.1549186706542969</v>
      </c>
      <c r="P15" s="8">
        <f t="shared" ref="P15:P38" si="2">2^-O15</f>
        <v>4.4534354114033983</v>
      </c>
      <c r="Q15" s="8">
        <f>AVERAGE(P15:P17)</f>
        <v>4.2900748373321766</v>
      </c>
      <c r="R15" s="6">
        <f>P15/Q15</f>
        <v>1.0380787236273037</v>
      </c>
    </row>
    <row r="16" spans="1:18" x14ac:dyDescent="0.25">
      <c r="A16" s="34"/>
      <c r="C16">
        <v>17</v>
      </c>
      <c r="D16">
        <v>20.97</v>
      </c>
      <c r="E16">
        <v>18.68</v>
      </c>
      <c r="F16">
        <v>2.2899999999999991</v>
      </c>
      <c r="G16">
        <v>0.20447551463944544</v>
      </c>
      <c r="I16">
        <v>0.95277465853118393</v>
      </c>
      <c r="K16" s="6" t="s">
        <v>157</v>
      </c>
      <c r="L16" s="33"/>
      <c r="M16" s="7">
        <v>22.821384429931641</v>
      </c>
      <c r="N16" s="7">
        <v>24.951669692993164</v>
      </c>
      <c r="O16" s="8">
        <f t="shared" si="0"/>
        <v>-2.1302852630615234</v>
      </c>
      <c r="P16" s="8">
        <f t="shared" si="2"/>
        <v>4.3780403862679735</v>
      </c>
      <c r="Q16" s="6"/>
      <c r="R16" s="6">
        <f>P16/Q15</f>
        <v>1.0205044322701138</v>
      </c>
    </row>
    <row r="17" spans="1:18" x14ac:dyDescent="0.25">
      <c r="A17" s="34"/>
      <c r="C17">
        <v>18</v>
      </c>
      <c r="D17">
        <v>20.77</v>
      </c>
      <c r="E17">
        <v>18.68</v>
      </c>
      <c r="F17">
        <v>2.09</v>
      </c>
      <c r="G17">
        <v>0.23488068730350298</v>
      </c>
      <c r="I17">
        <v>1.0944506829376319</v>
      </c>
      <c r="K17" s="6" t="s">
        <v>157</v>
      </c>
      <c r="L17" s="33"/>
      <c r="M17" s="7">
        <v>22.937761306762695</v>
      </c>
      <c r="N17" s="7">
        <v>24.951669692993164</v>
      </c>
      <c r="O17" s="8">
        <f t="shared" si="0"/>
        <v>-2.0139083862304688</v>
      </c>
      <c r="P17" s="8">
        <f t="shared" si="2"/>
        <v>4.038748714325159</v>
      </c>
      <c r="Q17" s="6"/>
      <c r="R17" s="6">
        <f>P17/Q15</f>
        <v>0.94141684410258275</v>
      </c>
    </row>
    <row r="18" spans="1:18" x14ac:dyDescent="0.25">
      <c r="A18" s="34"/>
      <c r="B18" t="s">
        <v>49</v>
      </c>
      <c r="C18">
        <v>19</v>
      </c>
      <c r="D18">
        <v>23.08</v>
      </c>
      <c r="E18">
        <v>18.68</v>
      </c>
      <c r="F18">
        <v>4.3999999999999986</v>
      </c>
      <c r="G18">
        <v>4.7366142703449979E-2</v>
      </c>
      <c r="H18">
        <v>4.9713898537635914E-2</v>
      </c>
      <c r="I18">
        <v>0.95277465853118382</v>
      </c>
      <c r="K18" s="6" t="s">
        <v>179</v>
      </c>
      <c r="L18" s="33"/>
      <c r="M18" s="7">
        <v>22.859308242797852</v>
      </c>
      <c r="N18" s="7">
        <v>25.299623489379883</v>
      </c>
      <c r="O18" s="8">
        <f t="shared" si="0"/>
        <v>-2.4403152465820313</v>
      </c>
      <c r="P18" s="8">
        <f t="shared" si="2"/>
        <v>5.427603178165338</v>
      </c>
      <c r="Q18" s="8">
        <v>4.2900748373321766</v>
      </c>
      <c r="R18" s="6">
        <f>P18/Q18</f>
        <v>1.2651534959097692</v>
      </c>
    </row>
    <row r="19" spans="1:18" x14ac:dyDescent="0.25">
      <c r="A19" s="34"/>
      <c r="C19">
        <v>20</v>
      </c>
      <c r="D19">
        <v>22.88</v>
      </c>
      <c r="E19">
        <v>18.68</v>
      </c>
      <c r="F19">
        <v>4.1999999999999993</v>
      </c>
      <c r="G19">
        <v>5.4409410206007786E-2</v>
      </c>
      <c r="I19">
        <v>1.0944506829376324</v>
      </c>
      <c r="K19" s="6" t="s">
        <v>179</v>
      </c>
      <c r="L19" s="33"/>
      <c r="M19" s="7">
        <v>22.726211547851563</v>
      </c>
      <c r="N19" s="7">
        <v>25.299623489379883</v>
      </c>
      <c r="O19" s="8">
        <f t="shared" si="0"/>
        <v>-2.5734119415283203</v>
      </c>
      <c r="P19" s="8">
        <f t="shared" si="2"/>
        <v>5.9521543621151478</v>
      </c>
      <c r="Q19" s="6"/>
      <c r="R19" s="6">
        <f>P19/Q18</f>
        <v>1.3874243661951013</v>
      </c>
    </row>
    <row r="20" spans="1:18" x14ac:dyDescent="0.25">
      <c r="A20" s="34"/>
      <c r="C20">
        <v>21</v>
      </c>
      <c r="D20">
        <v>23.08</v>
      </c>
      <c r="E20">
        <v>18.68</v>
      </c>
      <c r="F20">
        <v>4.3999999999999986</v>
      </c>
      <c r="G20">
        <v>4.7366142703449979E-2</v>
      </c>
      <c r="I20">
        <v>0.95277465853118382</v>
      </c>
      <c r="K20" s="6" t="s">
        <v>179</v>
      </c>
      <c r="L20" s="33"/>
      <c r="M20" s="7">
        <v>22.853900909423828</v>
      </c>
      <c r="N20" s="7">
        <v>25.299623489379883</v>
      </c>
      <c r="O20" s="8">
        <f t="shared" si="0"/>
        <v>-2.4457225799560547</v>
      </c>
      <c r="P20" s="8">
        <f t="shared" si="2"/>
        <v>5.4479844289906127</v>
      </c>
      <c r="Q20" s="6"/>
      <c r="R20" s="6">
        <f>P20/Q18</f>
        <v>1.2699042873523607</v>
      </c>
    </row>
    <row r="21" spans="1:18" x14ac:dyDescent="0.25">
      <c r="A21" s="34"/>
      <c r="B21" t="s">
        <v>66</v>
      </c>
      <c r="C21">
        <v>22</v>
      </c>
      <c r="D21">
        <v>22.93</v>
      </c>
      <c r="E21">
        <v>18.68</v>
      </c>
      <c r="F21">
        <v>4.25</v>
      </c>
      <c r="G21">
        <v>5.2556025953357163E-2</v>
      </c>
      <c r="H21">
        <v>5.5510154844193478E-2</v>
      </c>
      <c r="I21">
        <v>0.9467821896889318</v>
      </c>
      <c r="K21" s="6" t="s">
        <v>157</v>
      </c>
      <c r="L21" s="33" t="s">
        <v>180</v>
      </c>
      <c r="M21" s="7">
        <v>24.445207595825195</v>
      </c>
      <c r="N21" s="7">
        <v>24.951669692993164</v>
      </c>
      <c r="O21" s="8">
        <f t="shared" si="0"/>
        <v>-0.50646209716796875</v>
      </c>
      <c r="P21" s="8">
        <f t="shared" si="2"/>
        <v>1.42056229370055</v>
      </c>
      <c r="Q21" s="8">
        <f>AVERAGE(P21:P23)</f>
        <v>1.4104513121230573</v>
      </c>
      <c r="R21" s="6">
        <f>P21/Q21</f>
        <v>1.0071686143935541</v>
      </c>
    </row>
    <row r="22" spans="1:18" x14ac:dyDescent="0.25">
      <c r="A22" s="34"/>
      <c r="C22">
        <v>23</v>
      </c>
      <c r="D22">
        <v>22.68</v>
      </c>
      <c r="E22">
        <v>18.68</v>
      </c>
      <c r="F22">
        <v>4</v>
      </c>
      <c r="G22">
        <v>6.25E-2</v>
      </c>
      <c r="I22">
        <v>1.1259201163359334</v>
      </c>
      <c r="K22" s="6" t="s">
        <v>157</v>
      </c>
      <c r="L22" s="33"/>
      <c r="M22" s="7">
        <v>24.393083572387695</v>
      </c>
      <c r="N22" s="7">
        <v>24.951669692993164</v>
      </c>
      <c r="O22" s="8">
        <f t="shared" si="0"/>
        <v>-0.55858612060546875</v>
      </c>
      <c r="P22" s="8">
        <f t="shared" si="2"/>
        <v>1.4728251021176406</v>
      </c>
      <c r="Q22" s="6"/>
      <c r="R22" s="6">
        <f>P22/Q21</f>
        <v>1.0442225757517969</v>
      </c>
    </row>
    <row r="23" spans="1:18" x14ac:dyDescent="0.25">
      <c r="A23" s="34"/>
      <c r="C23">
        <v>24</v>
      </c>
      <c r="D23">
        <v>22.96</v>
      </c>
      <c r="E23">
        <v>18.68</v>
      </c>
      <c r="F23">
        <v>4.2800000000000011</v>
      </c>
      <c r="G23">
        <v>5.1474438579223278E-2</v>
      </c>
      <c r="I23">
        <v>0.92729769397513495</v>
      </c>
      <c r="K23" s="6" t="s">
        <v>157</v>
      </c>
      <c r="L23" s="33"/>
      <c r="M23" s="7">
        <v>24.531627655029297</v>
      </c>
      <c r="N23" s="7">
        <v>24.951669692993164</v>
      </c>
      <c r="O23" s="8">
        <f t="shared" si="0"/>
        <v>-0.42004203796386719</v>
      </c>
      <c r="P23" s="8">
        <f t="shared" si="2"/>
        <v>1.3379665405509813</v>
      </c>
      <c r="Q23" s="6"/>
      <c r="R23" s="6">
        <f>P23/Q21</f>
        <v>0.9486088098546489</v>
      </c>
    </row>
    <row r="24" spans="1:18" x14ac:dyDescent="0.25">
      <c r="A24" s="34" t="s">
        <v>175</v>
      </c>
      <c r="B24" t="s">
        <v>109</v>
      </c>
      <c r="C24">
        <v>28</v>
      </c>
      <c r="D24">
        <v>24.59</v>
      </c>
      <c r="E24">
        <v>20.05</v>
      </c>
      <c r="F24">
        <v>4.5399999999999991</v>
      </c>
      <c r="G24">
        <v>4.2985681816867023E-2</v>
      </c>
      <c r="H24">
        <v>2.7771039177803988E-2</v>
      </c>
      <c r="I24">
        <v>1.5478600401537492</v>
      </c>
      <c r="K24" s="6" t="s">
        <v>179</v>
      </c>
      <c r="L24" s="33"/>
      <c r="M24" s="7">
        <v>23.969045639038086</v>
      </c>
      <c r="N24" s="7">
        <v>25.299623489379883</v>
      </c>
      <c r="O24" s="8">
        <f t="shared" si="0"/>
        <v>-1.3305778503417969</v>
      </c>
      <c r="P24" s="8">
        <f t="shared" si="2"/>
        <v>2.5150339072780574</v>
      </c>
      <c r="Q24" s="8">
        <v>1.4104513121230573</v>
      </c>
      <c r="R24" s="6">
        <f>P24/Q24</f>
        <v>1.7831412439840595</v>
      </c>
    </row>
    <row r="25" spans="1:18" x14ac:dyDescent="0.25">
      <c r="A25" s="34"/>
      <c r="C25">
        <v>29</v>
      </c>
      <c r="D25">
        <v>23.84</v>
      </c>
      <c r="E25">
        <v>20.05</v>
      </c>
      <c r="F25">
        <v>3.7899999999999991</v>
      </c>
      <c r="G25">
        <v>7.2293011494080517E-2</v>
      </c>
      <c r="I25">
        <v>2.6031799181595168</v>
      </c>
      <c r="K25" s="6" t="s">
        <v>179</v>
      </c>
      <c r="L25" s="33"/>
      <c r="M25" s="7">
        <v>23.974344253540039</v>
      </c>
      <c r="N25" s="7">
        <v>25.299623489379883</v>
      </c>
      <c r="O25" s="8">
        <f t="shared" si="0"/>
        <v>-1.3252792358398438</v>
      </c>
      <c r="P25" s="8">
        <f t="shared" si="2"/>
        <v>2.5058138344289644</v>
      </c>
      <c r="Q25" s="6"/>
      <c r="R25" s="6">
        <f>P25/Q24</f>
        <v>1.7766042775749074</v>
      </c>
    </row>
    <row r="26" spans="1:18" x14ac:dyDescent="0.25">
      <c r="A26" s="34"/>
      <c r="C26">
        <v>30</v>
      </c>
      <c r="D26">
        <v>24.67</v>
      </c>
      <c r="E26">
        <v>20.05</v>
      </c>
      <c r="F26">
        <v>4.620000000000001</v>
      </c>
      <c r="G26">
        <v>4.0666932982560404E-2</v>
      </c>
      <c r="I26">
        <v>1.4643648270484406</v>
      </c>
      <c r="K26" s="6" t="s">
        <v>179</v>
      </c>
      <c r="L26" s="33"/>
      <c r="M26" s="7">
        <v>23.826187133789063</v>
      </c>
      <c r="N26" s="7">
        <v>25.299623489379883</v>
      </c>
      <c r="O26" s="8">
        <f t="shared" si="0"/>
        <v>-1.4734363555908203</v>
      </c>
      <c r="P26" s="8">
        <f t="shared" si="2"/>
        <v>2.7768251858203352</v>
      </c>
      <c r="Q26" s="6"/>
      <c r="R26" s="6">
        <f>P26/Q24</f>
        <v>1.9687494080462569</v>
      </c>
    </row>
    <row r="27" spans="1:18" x14ac:dyDescent="0.25">
      <c r="A27" s="34"/>
      <c r="B27" t="s">
        <v>110</v>
      </c>
      <c r="C27">
        <v>31</v>
      </c>
      <c r="D27">
        <v>23.82</v>
      </c>
      <c r="E27">
        <v>20.05</v>
      </c>
      <c r="F27">
        <v>3.7699999999999996</v>
      </c>
      <c r="G27">
        <v>7.3302184326992453E-2</v>
      </c>
      <c r="H27">
        <v>7.4264460050097972E-2</v>
      </c>
      <c r="I27">
        <v>0.98704258103463782</v>
      </c>
      <c r="K27" s="6" t="s">
        <v>157</v>
      </c>
      <c r="L27" s="33" t="s">
        <v>111</v>
      </c>
      <c r="M27" s="7">
        <v>24.917257308959961</v>
      </c>
      <c r="N27" s="7">
        <v>24.951669692993164</v>
      </c>
      <c r="O27" s="8">
        <f t="shared" si="0"/>
        <v>-3.4412384033203125E-2</v>
      </c>
      <c r="P27" s="8">
        <f t="shared" si="2"/>
        <v>1.0241396015551345</v>
      </c>
      <c r="Q27" s="8">
        <f>AVERAGE(P27:P29)</f>
        <v>0.96098236810682913</v>
      </c>
      <c r="R27" s="6">
        <f>P27/Q27</f>
        <v>1.065721531990985</v>
      </c>
    </row>
    <row r="28" spans="1:18" x14ac:dyDescent="0.25">
      <c r="A28" s="34"/>
      <c r="C28">
        <v>32</v>
      </c>
      <c r="D28">
        <v>24.03</v>
      </c>
      <c r="E28">
        <v>20.05</v>
      </c>
      <c r="F28">
        <v>3.9800000000000004</v>
      </c>
      <c r="G28">
        <v>6.3372467486876805E-2</v>
      </c>
      <c r="I28">
        <v>0.85333506019065442</v>
      </c>
      <c r="K28" s="6" t="s">
        <v>157</v>
      </c>
      <c r="L28" s="33"/>
      <c r="M28" s="7">
        <v>25.049774169921875</v>
      </c>
      <c r="N28" s="7">
        <v>24.951669692993164</v>
      </c>
      <c r="O28" s="8">
        <f t="shared" si="0"/>
        <v>9.8104476928710938E-2</v>
      </c>
      <c r="P28" s="8">
        <f t="shared" si="2"/>
        <v>0.93425968731939724</v>
      </c>
      <c r="Q28" s="6"/>
      <c r="R28" s="6">
        <f>P28/Q27</f>
        <v>0.97219232977179737</v>
      </c>
    </row>
    <row r="29" spans="1:18" x14ac:dyDescent="0.25">
      <c r="A29" s="34"/>
      <c r="C29">
        <v>33</v>
      </c>
      <c r="D29">
        <v>20.170000000000002</v>
      </c>
      <c r="E29">
        <v>20.05</v>
      </c>
      <c r="F29">
        <v>0.12000000000000099</v>
      </c>
      <c r="G29">
        <v>0.9201876506248744</v>
      </c>
      <c r="I29">
        <v>12.390686608427856</v>
      </c>
      <c r="K29" s="6" t="s">
        <v>157</v>
      </c>
      <c r="L29" s="33"/>
      <c r="M29" s="7">
        <v>25.064849853515625</v>
      </c>
      <c r="N29" s="7">
        <v>24.951669692993164</v>
      </c>
      <c r="O29" s="8">
        <f t="shared" si="0"/>
        <v>0.11318016052246094</v>
      </c>
      <c r="P29" s="8">
        <f t="shared" si="2"/>
        <v>0.92454781544595577</v>
      </c>
      <c r="Q29" s="6"/>
      <c r="R29" s="6">
        <f>P29/Q27</f>
        <v>0.96208613823721778</v>
      </c>
    </row>
    <row r="30" spans="1:18" x14ac:dyDescent="0.25">
      <c r="A30" s="34"/>
      <c r="B30" t="s">
        <v>111</v>
      </c>
      <c r="C30">
        <v>34</v>
      </c>
      <c r="D30">
        <v>21.69</v>
      </c>
      <c r="E30">
        <v>20.05</v>
      </c>
      <c r="F30">
        <v>1.6400000000000006</v>
      </c>
      <c r="G30">
        <v>0.32085647439072595</v>
      </c>
      <c r="H30">
        <v>0.12986730845523589</v>
      </c>
      <c r="I30">
        <v>2.4706485273876475</v>
      </c>
      <c r="K30" s="6" t="s">
        <v>179</v>
      </c>
      <c r="L30" s="33"/>
      <c r="M30" s="7">
        <v>24.652011871337891</v>
      </c>
      <c r="N30" s="7">
        <v>25.299623489379883</v>
      </c>
      <c r="O30" s="8">
        <f t="shared" si="0"/>
        <v>-0.64761161804199219</v>
      </c>
      <c r="P30" s="8">
        <f t="shared" si="2"/>
        <v>1.5665725866082882</v>
      </c>
      <c r="Q30" s="8">
        <v>0.96098236810682913</v>
      </c>
      <c r="R30" s="6">
        <f>P30/Q30</f>
        <v>1.6301782827654729</v>
      </c>
    </row>
    <row r="31" spans="1:18" x14ac:dyDescent="0.25">
      <c r="A31" s="34"/>
      <c r="C31">
        <v>35</v>
      </c>
      <c r="D31">
        <v>21.72</v>
      </c>
      <c r="E31">
        <v>20.05</v>
      </c>
      <c r="F31">
        <v>1.6699999999999982</v>
      </c>
      <c r="G31">
        <v>0.31425334363045754</v>
      </c>
      <c r="I31">
        <v>2.4198033159267167</v>
      </c>
      <c r="K31" s="6" t="s">
        <v>179</v>
      </c>
      <c r="L31" s="33"/>
      <c r="M31" s="7">
        <v>24.718608856201172</v>
      </c>
      <c r="N31" s="7">
        <v>25.299623489379883</v>
      </c>
      <c r="O31" s="8">
        <f t="shared" si="0"/>
        <v>-0.58101463317871094</v>
      </c>
      <c r="P31" s="8">
        <f t="shared" si="2"/>
        <v>1.4959009311286542</v>
      </c>
      <c r="Q31" s="6"/>
      <c r="R31" s="6">
        <f>P31/Q30</f>
        <v>1.5566372295421345</v>
      </c>
    </row>
    <row r="32" spans="1:18" x14ac:dyDescent="0.25">
      <c r="A32" s="34"/>
      <c r="C32">
        <v>36</v>
      </c>
      <c r="D32">
        <v>21.84</v>
      </c>
      <c r="E32">
        <v>20.05</v>
      </c>
      <c r="F32">
        <v>1.7899999999999991</v>
      </c>
      <c r="G32">
        <v>0.28917204597632201</v>
      </c>
      <c r="I32">
        <v>2.2266731282568859</v>
      </c>
      <c r="K32" s="6" t="s">
        <v>179</v>
      </c>
      <c r="L32" s="33"/>
      <c r="M32" s="7">
        <v>24.595867156982422</v>
      </c>
      <c r="N32" s="7">
        <v>25.299623489379883</v>
      </c>
      <c r="O32" s="8">
        <f t="shared" si="0"/>
        <v>-0.70375633239746094</v>
      </c>
      <c r="P32" s="8">
        <f t="shared" si="2"/>
        <v>1.6287400127727496</v>
      </c>
      <c r="Q32" s="6"/>
      <c r="R32" s="6">
        <f>P32/Q30</f>
        <v>1.6948698194967176</v>
      </c>
    </row>
    <row r="33" spans="1:18" x14ac:dyDescent="0.25">
      <c r="A33" s="34"/>
      <c r="B33" t="s">
        <v>46</v>
      </c>
      <c r="C33">
        <v>37</v>
      </c>
      <c r="D33">
        <v>21.89</v>
      </c>
      <c r="E33">
        <v>20.05</v>
      </c>
      <c r="F33">
        <v>1.8399999999999999</v>
      </c>
      <c r="G33">
        <v>0.27932178451805501</v>
      </c>
      <c r="H33">
        <v>0.17238522778026652</v>
      </c>
      <c r="I33">
        <v>1.6203348054515252</v>
      </c>
      <c r="K33" s="6" t="s">
        <v>157</v>
      </c>
      <c r="L33" s="33" t="s">
        <v>109</v>
      </c>
      <c r="M33" s="7">
        <v>26.473081588745117</v>
      </c>
      <c r="N33" s="7">
        <v>24.951669692993164</v>
      </c>
      <c r="O33" s="8">
        <f t="shared" si="0"/>
        <v>1.5214118957519531</v>
      </c>
      <c r="P33" s="8">
        <f t="shared" si="2"/>
        <v>0.34834484149554146</v>
      </c>
      <c r="Q33" s="8">
        <f>AVERAGE(P33:P35)</f>
        <v>0.35262659217591152</v>
      </c>
      <c r="R33" s="6">
        <f>P33/Q33</f>
        <v>0.98785755023763477</v>
      </c>
    </row>
    <row r="34" spans="1:18" x14ac:dyDescent="0.25">
      <c r="A34" s="34"/>
      <c r="C34">
        <v>38</v>
      </c>
      <c r="D34">
        <v>21.74</v>
      </c>
      <c r="E34">
        <v>20.05</v>
      </c>
      <c r="F34">
        <v>1.6899999999999977</v>
      </c>
      <c r="G34">
        <v>0.30992692498474717</v>
      </c>
      <c r="I34">
        <v>1.797874034658006</v>
      </c>
      <c r="K34" s="6" t="s">
        <v>157</v>
      </c>
      <c r="L34" s="33"/>
      <c r="M34" s="7">
        <v>26.39906120300293</v>
      </c>
      <c r="N34" s="7">
        <v>24.951669692993164</v>
      </c>
      <c r="O34" s="8">
        <f t="shared" si="0"/>
        <v>1.4473915100097656</v>
      </c>
      <c r="P34" s="8">
        <f t="shared" si="2"/>
        <v>0.36668381406345035</v>
      </c>
      <c r="Q34" s="6"/>
      <c r="R34" s="6">
        <f>P34/Q33</f>
        <v>1.0398643273066774</v>
      </c>
    </row>
    <row r="35" spans="1:18" x14ac:dyDescent="0.25">
      <c r="A35" s="34"/>
      <c r="C35">
        <v>39</v>
      </c>
      <c r="D35">
        <v>21.73</v>
      </c>
      <c r="E35">
        <v>20.05</v>
      </c>
      <c r="F35">
        <v>1.6799999999999997</v>
      </c>
      <c r="G35">
        <v>0.31208263722540303</v>
      </c>
      <c r="I35">
        <v>1.810379237501742</v>
      </c>
      <c r="K35" s="6" t="s">
        <v>157</v>
      </c>
      <c r="L35" s="33"/>
      <c r="M35" s="7">
        <v>26.496015548706055</v>
      </c>
      <c r="N35" s="7">
        <v>24.951669692993164</v>
      </c>
      <c r="O35" s="8">
        <f t="shared" si="0"/>
        <v>1.5443458557128906</v>
      </c>
      <c r="P35" s="8">
        <f t="shared" si="2"/>
        <v>0.34285112096874287</v>
      </c>
      <c r="Q35" s="6"/>
      <c r="R35" s="6">
        <f>P35/Q33</f>
        <v>0.97227812245568801</v>
      </c>
    </row>
    <row r="36" spans="1:18" x14ac:dyDescent="0.25">
      <c r="A36" s="34"/>
      <c r="B36" t="s">
        <v>47</v>
      </c>
      <c r="C36">
        <v>40</v>
      </c>
      <c r="D36">
        <v>20.9</v>
      </c>
      <c r="E36">
        <v>20.05</v>
      </c>
      <c r="F36">
        <v>0.84999999999999787</v>
      </c>
      <c r="G36">
        <v>0.55478473603392331</v>
      </c>
      <c r="H36">
        <v>0.21461057219413129</v>
      </c>
      <c r="I36">
        <v>2.585076449691766</v>
      </c>
      <c r="K36" s="6" t="s">
        <v>179</v>
      </c>
      <c r="L36" s="33"/>
      <c r="M36" s="7">
        <v>25.893171310424805</v>
      </c>
      <c r="N36" s="7">
        <v>25.299623489379883</v>
      </c>
      <c r="O36" s="8">
        <f t="shared" si="0"/>
        <v>0.59354782104492188</v>
      </c>
      <c r="P36" s="8">
        <f t="shared" si="2"/>
        <v>0.66271118726776734</v>
      </c>
      <c r="Q36" s="8">
        <v>0.35262659217591152</v>
      </c>
      <c r="R36" s="6">
        <f>P36/Q36</f>
        <v>1.8793568096451638</v>
      </c>
    </row>
    <row r="37" spans="1:18" x14ac:dyDescent="0.25">
      <c r="A37" s="34"/>
      <c r="C37">
        <v>41</v>
      </c>
      <c r="D37">
        <v>20.98</v>
      </c>
      <c r="E37">
        <v>20.05</v>
      </c>
      <c r="F37">
        <v>0.92999999999999972</v>
      </c>
      <c r="G37">
        <v>0.52485834181153379</v>
      </c>
      <c r="I37">
        <v>2.4456313426011476</v>
      </c>
      <c r="K37" s="6" t="s">
        <v>179</v>
      </c>
      <c r="L37" s="33"/>
      <c r="M37" s="7">
        <v>25.830780029296875</v>
      </c>
      <c r="N37" s="7">
        <v>25.299623489379883</v>
      </c>
      <c r="O37" s="8">
        <f t="shared" si="0"/>
        <v>0.53115653991699219</v>
      </c>
      <c r="P37" s="8">
        <f t="shared" si="2"/>
        <v>0.69199976837727839</v>
      </c>
      <c r="Q37" s="6"/>
      <c r="R37" s="6">
        <f>P37/Q36</f>
        <v>1.962415154532835</v>
      </c>
    </row>
    <row r="38" spans="1:18" x14ac:dyDescent="0.25">
      <c r="A38" s="34"/>
      <c r="C38">
        <v>42</v>
      </c>
      <c r="D38">
        <v>20.87</v>
      </c>
      <c r="E38">
        <v>20.05</v>
      </c>
      <c r="F38">
        <v>0.82000000000000028</v>
      </c>
      <c r="G38">
        <v>0.56644194264789927</v>
      </c>
      <c r="I38">
        <v>2.63939440101539</v>
      </c>
      <c r="K38" s="6" t="s">
        <v>179</v>
      </c>
      <c r="L38" s="33"/>
      <c r="M38" s="7">
        <v>25.777811050415039</v>
      </c>
      <c r="N38" s="7">
        <v>25.299623489379883</v>
      </c>
      <c r="O38" s="8">
        <f t="shared" si="0"/>
        <v>0.47818756103515625</v>
      </c>
      <c r="P38" s="8">
        <f t="shared" si="2"/>
        <v>0.71787891967088646</v>
      </c>
      <c r="Q38" s="6"/>
      <c r="R38" s="6">
        <f>P38/Q36</f>
        <v>2.0358048303763914</v>
      </c>
    </row>
    <row r="39" spans="1:18" x14ac:dyDescent="0.25">
      <c r="A39" s="34"/>
      <c r="B39" t="s">
        <v>49</v>
      </c>
      <c r="C39">
        <v>43</v>
      </c>
      <c r="D39">
        <v>22.62</v>
      </c>
      <c r="E39">
        <v>20.05</v>
      </c>
      <c r="F39">
        <v>2.5700000000000003</v>
      </c>
      <c r="G39">
        <v>0.16840419710821128</v>
      </c>
      <c r="H39">
        <v>4.9713898537635914E-2</v>
      </c>
      <c r="I39">
        <v>3.3874671281456807</v>
      </c>
      <c r="K39" s="6" t="s">
        <v>157</v>
      </c>
      <c r="L39" s="33" t="s">
        <v>40</v>
      </c>
      <c r="M39" s="7">
        <v>28.302352905273438</v>
      </c>
      <c r="N39" s="7">
        <v>24.951669692993164</v>
      </c>
      <c r="O39" s="8">
        <f t="shared" si="0"/>
        <v>3.3506832122802734</v>
      </c>
      <c r="P39" s="8">
        <f t="shared" ref="P39:P44" si="3">2^-O39</f>
        <v>9.8026579123139473E-2</v>
      </c>
      <c r="Q39" s="8">
        <f>AVERAGE(P39:P41)</f>
        <v>0.10487655229286215</v>
      </c>
      <c r="R39" s="6">
        <f>P39/Q39</f>
        <v>0.93468537037149646</v>
      </c>
    </row>
    <row r="40" spans="1:18" x14ac:dyDescent="0.25">
      <c r="A40" s="34"/>
      <c r="C40">
        <v>44</v>
      </c>
      <c r="D40">
        <v>23.32</v>
      </c>
      <c r="E40">
        <v>20.05</v>
      </c>
      <c r="F40">
        <v>3.2699999999999996</v>
      </c>
      <c r="G40">
        <v>0.10366494322680526</v>
      </c>
      <c r="I40">
        <v>2.0852306151030522</v>
      </c>
      <c r="K40" s="6" t="s">
        <v>157</v>
      </c>
      <c r="L40" s="33"/>
      <c r="M40" s="7">
        <v>28.338611602783203</v>
      </c>
      <c r="N40" s="7">
        <v>24.951669692993164</v>
      </c>
      <c r="O40" s="8">
        <f t="shared" si="0"/>
        <v>3.3869419097900391</v>
      </c>
      <c r="P40" s="8">
        <f t="shared" si="3"/>
        <v>9.5593616373383247E-2</v>
      </c>
      <c r="Q40" s="6"/>
      <c r="R40" s="6">
        <f>P40/Q39</f>
        <v>0.91148702244180568</v>
      </c>
    </row>
    <row r="41" spans="1:18" x14ac:dyDescent="0.25">
      <c r="A41" s="34"/>
      <c r="C41">
        <v>45</v>
      </c>
      <c r="D41">
        <v>23.3</v>
      </c>
      <c r="E41">
        <v>20.05</v>
      </c>
      <c r="F41">
        <v>3.25</v>
      </c>
      <c r="G41">
        <v>0.10511205190671434</v>
      </c>
      <c r="I41">
        <v>2.1143393497321328</v>
      </c>
      <c r="K41" s="6" t="s">
        <v>157</v>
      </c>
      <c r="L41" s="33"/>
      <c r="M41" s="7">
        <v>27.998477935791016</v>
      </c>
      <c r="N41" s="7">
        <v>24.951669692993164</v>
      </c>
      <c r="O41" s="8">
        <f t="shared" si="0"/>
        <v>3.0468082427978516</v>
      </c>
      <c r="P41" s="8">
        <f t="shared" si="3"/>
        <v>0.12100946138206373</v>
      </c>
      <c r="Q41" s="6"/>
      <c r="R41" s="6">
        <f>P41/Q39</f>
        <v>1.153827607186698</v>
      </c>
    </row>
    <row r="42" spans="1:18" x14ac:dyDescent="0.25">
      <c r="A42" s="34"/>
      <c r="B42" t="s">
        <v>66</v>
      </c>
      <c r="C42">
        <v>46</v>
      </c>
      <c r="D42">
        <v>23.29</v>
      </c>
      <c r="E42">
        <v>20.05</v>
      </c>
      <c r="F42">
        <v>3.2399999999999984</v>
      </c>
      <c r="G42">
        <v>0.10584316404531605</v>
      </c>
      <c r="H42">
        <v>5.5510154844193478E-2</v>
      </c>
      <c r="I42">
        <v>1.9067351612042485</v>
      </c>
      <c r="K42" s="6" t="s">
        <v>179</v>
      </c>
      <c r="L42" s="33"/>
      <c r="M42" s="7">
        <v>27.985414505004883</v>
      </c>
      <c r="N42" s="7">
        <v>25.299623489379883</v>
      </c>
      <c r="O42" s="8">
        <f t="shared" si="0"/>
        <v>2.685791015625</v>
      </c>
      <c r="P42" s="8">
        <f t="shared" si="3"/>
        <v>0.15541622009904502</v>
      </c>
      <c r="Q42" s="8">
        <v>0.10487655229286215</v>
      </c>
      <c r="R42" s="6">
        <f>P42/Q42</f>
        <v>1.481896731931591</v>
      </c>
    </row>
    <row r="43" spans="1:18" x14ac:dyDescent="0.25">
      <c r="A43" s="34"/>
      <c r="C43">
        <v>47</v>
      </c>
      <c r="D43">
        <v>23.12</v>
      </c>
      <c r="E43">
        <v>20.05</v>
      </c>
      <c r="F43">
        <v>3.0700000000000003</v>
      </c>
      <c r="G43">
        <v>0.1190797497554922</v>
      </c>
      <c r="I43">
        <v>2.145188571167322</v>
      </c>
      <c r="K43" s="6" t="s">
        <v>179</v>
      </c>
      <c r="L43" s="33"/>
      <c r="M43" s="7">
        <v>28.068130493164063</v>
      </c>
      <c r="N43" s="7">
        <v>25.299623489379883</v>
      </c>
      <c r="O43" s="8">
        <f t="shared" si="0"/>
        <v>2.7685070037841797</v>
      </c>
      <c r="P43" s="8">
        <f t="shared" si="3"/>
        <v>0.14675616307770042</v>
      </c>
      <c r="Q43" s="6"/>
      <c r="R43" s="6">
        <f>P43/Q42</f>
        <v>1.3993229169842627</v>
      </c>
    </row>
    <row r="44" spans="1:18" x14ac:dyDescent="0.25">
      <c r="A44" s="34"/>
      <c r="C44">
        <v>48</v>
      </c>
      <c r="D44">
        <v>23.41</v>
      </c>
      <c r="E44">
        <v>20.05</v>
      </c>
      <c r="F44">
        <v>3.3599999999999994</v>
      </c>
      <c r="G44">
        <v>9.7395572457562515E-2</v>
      </c>
      <c r="I44">
        <v>1.7545541483523779</v>
      </c>
      <c r="K44" s="6" t="s">
        <v>179</v>
      </c>
      <c r="L44" s="33"/>
      <c r="M44" s="7">
        <v>27.976900100708008</v>
      </c>
      <c r="N44" s="7">
        <v>25.299623489379883</v>
      </c>
      <c r="O44" s="8">
        <f t="shared" si="0"/>
        <v>2.677276611328125</v>
      </c>
      <c r="P44" s="8">
        <f t="shared" si="3"/>
        <v>0.15633615743965126</v>
      </c>
      <c r="Q44" s="6"/>
      <c r="R44" s="6">
        <f>P44/Q42</f>
        <v>1.4906683526656266</v>
      </c>
    </row>
  </sheetData>
  <mergeCells count="9">
    <mergeCell ref="L33:L38"/>
    <mergeCell ref="L39:L44"/>
    <mergeCell ref="A3:A23"/>
    <mergeCell ref="A24:A44"/>
    <mergeCell ref="L15:L20"/>
    <mergeCell ref="L21:L26"/>
    <mergeCell ref="L3:L8"/>
    <mergeCell ref="L9:L14"/>
    <mergeCell ref="L27:L32"/>
  </mergeCells>
  <phoneticPr fontId="2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B6687-3B66-423D-97B6-90A3055481F0}">
  <dimension ref="A1:D5"/>
  <sheetViews>
    <sheetView workbookViewId="0">
      <selection activeCell="K25" sqref="K25"/>
    </sheetView>
  </sheetViews>
  <sheetFormatPr defaultRowHeight="13.8" x14ac:dyDescent="0.25"/>
  <sheetData>
    <row r="1" spans="1:4" x14ac:dyDescent="0.25">
      <c r="A1" t="s">
        <v>159</v>
      </c>
      <c r="C1" t="s">
        <v>162</v>
      </c>
    </row>
    <row r="2" spans="1:4" x14ac:dyDescent="0.25">
      <c r="A2" s="4" t="s">
        <v>173</v>
      </c>
      <c r="B2" s="4" t="s">
        <v>77</v>
      </c>
      <c r="C2" s="4" t="s">
        <v>173</v>
      </c>
      <c r="D2" s="4" t="s">
        <v>77</v>
      </c>
    </row>
    <row r="3" spans="1:4" x14ac:dyDescent="0.25">
      <c r="A3" s="2">
        <v>1.0681320000000001</v>
      </c>
      <c r="B3" s="2">
        <v>1.6219779999999999</v>
      </c>
      <c r="C3" s="2">
        <v>1.037809</v>
      </c>
      <c r="D3" s="2">
        <v>1.7523660000000001</v>
      </c>
    </row>
    <row r="4" spans="1:4" x14ac:dyDescent="0.25">
      <c r="A4" s="2">
        <v>0.92967</v>
      </c>
      <c r="B4" s="2">
        <v>1.7274719999999999</v>
      </c>
      <c r="C4" s="2">
        <v>0.95841399999999999</v>
      </c>
      <c r="D4" s="2">
        <v>1.661629</v>
      </c>
    </row>
    <row r="5" spans="1:4" x14ac:dyDescent="0.25">
      <c r="A5" s="2">
        <v>1.0021979999999999</v>
      </c>
      <c r="B5" s="2">
        <v>1.54945</v>
      </c>
      <c r="C5" s="2">
        <v>1.0037830000000001</v>
      </c>
      <c r="D5" s="2">
        <v>1.8884719999999999</v>
      </c>
    </row>
  </sheetData>
  <phoneticPr fontId="2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2E0AE-DAEF-44B5-9F74-77D46708FC03}">
  <dimension ref="A1:S41"/>
  <sheetViews>
    <sheetView zoomScale="70" zoomScaleNormal="70" workbookViewId="0">
      <selection activeCell="S20" sqref="S20"/>
    </sheetView>
  </sheetViews>
  <sheetFormatPr defaultRowHeight="13.8" x14ac:dyDescent="0.25"/>
  <cols>
    <col min="1" max="5" width="9.6640625" style="3" bestFit="1" customWidth="1"/>
    <col min="6" max="6" width="11.88671875" style="3" bestFit="1" customWidth="1"/>
    <col min="7" max="7" width="9.6640625" style="3" bestFit="1" customWidth="1"/>
    <col min="8" max="8" width="10" style="3" bestFit="1" customWidth="1"/>
    <col min="9" max="9" width="9.6640625" style="3" bestFit="1" customWidth="1"/>
    <col min="10" max="10" width="9" style="3" bestFit="1" customWidth="1"/>
    <col min="11" max="11" width="9.6640625" style="3" bestFit="1" customWidth="1"/>
    <col min="12" max="12" width="9" style="3" bestFit="1" customWidth="1"/>
    <col min="13" max="13" width="9.6640625" style="3" bestFit="1" customWidth="1"/>
    <col min="14" max="14" width="9" style="3" bestFit="1" customWidth="1"/>
    <col min="15" max="16" width="9.109375" style="3" bestFit="1" customWidth="1"/>
    <col min="17" max="18" width="9" style="3" bestFit="1" customWidth="1"/>
    <col min="19" max="19" width="9.109375" style="3" bestFit="1" customWidth="1"/>
    <col min="20" max="16384" width="8.88671875" style="3"/>
  </cols>
  <sheetData>
    <row r="1" spans="1:16" x14ac:dyDescent="0.25">
      <c r="A1" s="3" t="s">
        <v>139</v>
      </c>
    </row>
    <row r="2" spans="1:16" x14ac:dyDescent="0.25">
      <c r="A2" s="4"/>
      <c r="B2" s="31" t="s">
        <v>173</v>
      </c>
      <c r="C2" s="31"/>
      <c r="D2" s="31"/>
      <c r="E2" s="31"/>
      <c r="F2" s="31"/>
      <c r="G2" s="31" t="s">
        <v>77</v>
      </c>
      <c r="H2" s="31"/>
      <c r="I2" s="31"/>
      <c r="J2" s="31"/>
      <c r="K2" s="31"/>
    </row>
    <row r="3" spans="1:16" x14ac:dyDescent="0.25">
      <c r="A3" s="1" t="s">
        <v>23</v>
      </c>
      <c r="B3" s="2">
        <v>9.73</v>
      </c>
      <c r="C3" s="2">
        <v>17.84</v>
      </c>
      <c r="D3" s="2">
        <v>28.81</v>
      </c>
      <c r="E3" s="2">
        <v>17.23</v>
      </c>
      <c r="F3" s="2"/>
      <c r="G3" s="2">
        <v>28.05</v>
      </c>
      <c r="H3" s="2">
        <v>24.28</v>
      </c>
      <c r="I3" s="2">
        <v>27.6</v>
      </c>
      <c r="J3" s="2">
        <v>32.43</v>
      </c>
      <c r="K3" s="2"/>
    </row>
    <row r="4" spans="1:16" x14ac:dyDescent="0.25">
      <c r="A4" s="1" t="s">
        <v>24</v>
      </c>
      <c r="B4" s="2">
        <v>26.64</v>
      </c>
      <c r="C4" s="2">
        <v>25.65</v>
      </c>
      <c r="D4" s="2">
        <v>26.59</v>
      </c>
      <c r="E4" s="2">
        <v>21.45</v>
      </c>
      <c r="F4" s="2"/>
      <c r="G4" s="2">
        <v>54.96</v>
      </c>
      <c r="H4" s="2">
        <v>40.840000000000003</v>
      </c>
      <c r="I4" s="2">
        <v>38.31</v>
      </c>
      <c r="J4" s="2">
        <v>61.02</v>
      </c>
      <c r="K4" s="2"/>
    </row>
    <row r="5" spans="1:16" x14ac:dyDescent="0.25">
      <c r="A5" s="1" t="s">
        <v>29</v>
      </c>
      <c r="B5" s="2">
        <v>49.89</v>
      </c>
      <c r="C5" s="2">
        <v>48.03</v>
      </c>
      <c r="D5" s="2">
        <v>54.96</v>
      </c>
      <c r="E5" s="2">
        <v>44.18</v>
      </c>
      <c r="F5" s="2"/>
      <c r="G5" s="2">
        <v>73.97</v>
      </c>
      <c r="H5" s="2">
        <v>68.3</v>
      </c>
      <c r="I5" s="2">
        <v>68.040000000000006</v>
      </c>
      <c r="J5" s="2">
        <v>73.47</v>
      </c>
      <c r="K5" s="2"/>
    </row>
    <row r="6" spans="1:16" x14ac:dyDescent="0.25">
      <c r="A6" s="1" t="s">
        <v>25</v>
      </c>
      <c r="B6" s="2">
        <v>73.72</v>
      </c>
      <c r="C6" s="2">
        <v>67.13</v>
      </c>
      <c r="D6" s="2">
        <v>69.62</v>
      </c>
      <c r="E6" s="2">
        <v>73.72</v>
      </c>
      <c r="F6" s="2"/>
      <c r="G6" s="2">
        <v>88.6</v>
      </c>
      <c r="H6" s="2">
        <v>88.99</v>
      </c>
      <c r="I6" s="2">
        <v>89.25</v>
      </c>
      <c r="J6" s="2">
        <v>87.75</v>
      </c>
      <c r="K6" s="2"/>
    </row>
    <row r="8" spans="1:16" x14ac:dyDescent="0.25">
      <c r="A8" s="3" t="s">
        <v>182</v>
      </c>
    </row>
    <row r="9" spans="1:16" x14ac:dyDescent="0.25">
      <c r="A9" s="9">
        <v>365122</v>
      </c>
      <c r="B9" s="9">
        <v>326672</v>
      </c>
      <c r="C9" s="9">
        <v>273855</v>
      </c>
      <c r="D9" s="9">
        <v>304826</v>
      </c>
      <c r="E9" s="9"/>
      <c r="F9" s="19">
        <f t="shared" ref="F9:I13" si="0">A9/334303.8</f>
        <v>1.0921862090709109</v>
      </c>
      <c r="G9" s="19">
        <f t="shared" si="0"/>
        <v>0.97717106416379351</v>
      </c>
      <c r="H9" s="19">
        <f t="shared" si="0"/>
        <v>0.8191800392337748</v>
      </c>
      <c r="I9" s="19">
        <f t="shared" si="0"/>
        <v>0.91182331759315927</v>
      </c>
      <c r="J9" s="19"/>
      <c r="K9" s="19">
        <f t="shared" ref="K9:N13" si="1">1-F9</f>
        <v>-9.2186209070910907E-2</v>
      </c>
      <c r="L9" s="19">
        <f t="shared" si="1"/>
        <v>2.2828935836206488E-2</v>
      </c>
      <c r="M9" s="19">
        <f t="shared" si="1"/>
        <v>0.1808199607662252</v>
      </c>
      <c r="N9" s="19">
        <f t="shared" si="1"/>
        <v>8.8176682406840734E-2</v>
      </c>
      <c r="O9" s="19"/>
      <c r="P9" s="19">
        <f t="shared" ref="P9:P13" si="2">AVERAGE(K9:O9)</f>
        <v>4.9909842484590378E-2</v>
      </c>
    </row>
    <row r="10" spans="1:16" x14ac:dyDescent="0.25">
      <c r="A10" s="9">
        <v>301789</v>
      </c>
      <c r="B10" s="9">
        <v>274674</v>
      </c>
      <c r="C10" s="9">
        <v>237976</v>
      </c>
      <c r="D10" s="9">
        <v>276705</v>
      </c>
      <c r="E10" s="9"/>
      <c r="F10" s="19">
        <f t="shared" si="0"/>
        <v>0.90273876635563222</v>
      </c>
      <c r="G10" s="19">
        <f t="shared" si="0"/>
        <v>0.82162990668966374</v>
      </c>
      <c r="H10" s="19">
        <f t="shared" si="0"/>
        <v>0.7118555038859864</v>
      </c>
      <c r="I10" s="19">
        <f t="shared" si="0"/>
        <v>0.82770521902532967</v>
      </c>
      <c r="J10" s="19"/>
      <c r="K10" s="19">
        <f t="shared" si="1"/>
        <v>9.7261233644367784E-2</v>
      </c>
      <c r="L10" s="19">
        <f t="shared" si="1"/>
        <v>0.17837009331033626</v>
      </c>
      <c r="M10" s="19">
        <f t="shared" si="1"/>
        <v>0.2881444961140136</v>
      </c>
      <c r="N10" s="19">
        <f t="shared" si="1"/>
        <v>0.17229478097467033</v>
      </c>
      <c r="O10" s="19"/>
      <c r="P10" s="19">
        <f t="shared" si="2"/>
        <v>0.18401765101084699</v>
      </c>
    </row>
    <row r="11" spans="1:16" x14ac:dyDescent="0.25">
      <c r="A11" s="9">
        <v>245256</v>
      </c>
      <c r="B11" s="9">
        <v>248540</v>
      </c>
      <c r="C11" s="9">
        <v>245414</v>
      </c>
      <c r="D11" s="9">
        <v>262603</v>
      </c>
      <c r="E11" s="9"/>
      <c r="F11" s="19">
        <f t="shared" si="0"/>
        <v>0.73363210349388797</v>
      </c>
      <c r="G11" s="19">
        <f t="shared" si="0"/>
        <v>0.74345550364668311</v>
      </c>
      <c r="H11" s="19">
        <f t="shared" si="0"/>
        <v>0.73410472749636713</v>
      </c>
      <c r="I11" s="19">
        <f t="shared" si="0"/>
        <v>0.78552203115848518</v>
      </c>
      <c r="J11" s="19"/>
      <c r="K11" s="19">
        <f t="shared" si="1"/>
        <v>0.26636789650611203</v>
      </c>
      <c r="L11" s="19">
        <f t="shared" si="1"/>
        <v>0.25654449635331689</v>
      </c>
      <c r="M11" s="19">
        <f t="shared" si="1"/>
        <v>0.26589527250363287</v>
      </c>
      <c r="N11" s="19">
        <f t="shared" si="1"/>
        <v>0.21447796884151482</v>
      </c>
      <c r="O11" s="19"/>
      <c r="P11" s="19">
        <f t="shared" si="2"/>
        <v>0.25082140855114415</v>
      </c>
    </row>
    <row r="12" spans="1:16" x14ac:dyDescent="0.25">
      <c r="A12" s="9">
        <v>167525</v>
      </c>
      <c r="B12" s="9">
        <v>173754</v>
      </c>
      <c r="C12" s="9">
        <v>150584</v>
      </c>
      <c r="D12" s="9">
        <v>186614</v>
      </c>
      <c r="E12" s="9"/>
      <c r="F12" s="19">
        <f t="shared" si="0"/>
        <v>0.50111605072990495</v>
      </c>
      <c r="G12" s="19">
        <f t="shared" si="0"/>
        <v>0.51974880333397344</v>
      </c>
      <c r="H12" s="19">
        <f t="shared" si="0"/>
        <v>0.45044058727420988</v>
      </c>
      <c r="I12" s="19">
        <f t="shared" si="0"/>
        <v>0.55821680758639303</v>
      </c>
      <c r="J12" s="19"/>
      <c r="K12" s="19">
        <f t="shared" si="1"/>
        <v>0.49888394927009505</v>
      </c>
      <c r="L12" s="19">
        <f t="shared" si="1"/>
        <v>0.48025119666602656</v>
      </c>
      <c r="M12" s="19">
        <f t="shared" si="1"/>
        <v>0.54955941272579012</v>
      </c>
      <c r="N12" s="19">
        <f t="shared" si="1"/>
        <v>0.44178319241360697</v>
      </c>
      <c r="O12" s="19"/>
      <c r="P12" s="19">
        <f t="shared" si="2"/>
        <v>0.49261943776887962</v>
      </c>
    </row>
    <row r="13" spans="1:16" x14ac:dyDescent="0.25">
      <c r="A13" s="9">
        <v>87848</v>
      </c>
      <c r="B13" s="9">
        <v>109888</v>
      </c>
      <c r="C13" s="9">
        <v>101572</v>
      </c>
      <c r="D13" s="9">
        <v>87846</v>
      </c>
      <c r="E13" s="9"/>
      <c r="F13" s="19">
        <f t="shared" si="0"/>
        <v>0.26277894537842528</v>
      </c>
      <c r="G13" s="19">
        <f t="shared" si="0"/>
        <v>0.32870700243311624</v>
      </c>
      <c r="H13" s="19">
        <f t="shared" si="0"/>
        <v>0.3038314251887056</v>
      </c>
      <c r="I13" s="19">
        <f t="shared" si="0"/>
        <v>0.26277296279611539</v>
      </c>
      <c r="J13" s="19"/>
      <c r="K13" s="19">
        <f t="shared" si="1"/>
        <v>0.73722105462157472</v>
      </c>
      <c r="L13" s="19">
        <f t="shared" si="1"/>
        <v>0.67129299756688376</v>
      </c>
      <c r="M13" s="19">
        <f t="shared" si="1"/>
        <v>0.69616857481129446</v>
      </c>
      <c r="N13" s="19">
        <f t="shared" si="1"/>
        <v>0.73722703720388461</v>
      </c>
      <c r="O13" s="19"/>
      <c r="P13" s="19">
        <f t="shared" si="2"/>
        <v>0.71047741605090942</v>
      </c>
    </row>
    <row r="14" spans="1:16" x14ac:dyDescent="0.25">
      <c r="A14" s="3" t="s">
        <v>175</v>
      </c>
    </row>
    <row r="15" spans="1:16" x14ac:dyDescent="0.25">
      <c r="A15" s="9">
        <v>432247</v>
      </c>
      <c r="B15" s="9">
        <v>522508</v>
      </c>
      <c r="C15" s="9">
        <v>570670</v>
      </c>
      <c r="D15" s="9">
        <v>446611</v>
      </c>
      <c r="E15" s="9"/>
      <c r="F15" s="19">
        <f t="shared" ref="F15:I19" si="3">A15/545795</f>
        <v>0.79195851922425087</v>
      </c>
      <c r="G15" s="19">
        <f t="shared" si="3"/>
        <v>0.95733379748806791</v>
      </c>
      <c r="H15" s="19">
        <f t="shared" si="3"/>
        <v>1.0455757198215447</v>
      </c>
      <c r="I15" s="19">
        <f t="shared" si="3"/>
        <v>0.81827609267215717</v>
      </c>
      <c r="J15" s="19"/>
      <c r="K15" s="19">
        <f t="shared" ref="K15:N19" si="4">1-F15</f>
        <v>0.20804148077574913</v>
      </c>
      <c r="L15" s="19">
        <f t="shared" si="4"/>
        <v>4.2666202511932094E-2</v>
      </c>
      <c r="M15" s="19">
        <f t="shared" si="4"/>
        <v>-4.5575719821544736E-2</v>
      </c>
      <c r="N15" s="19">
        <f t="shared" si="4"/>
        <v>0.18172390732784283</v>
      </c>
      <c r="O15" s="19"/>
      <c r="P15" s="19">
        <f t="shared" ref="P15:P19" si="5">AVERAGE(K15:O15)</f>
        <v>9.6713967698494829E-2</v>
      </c>
    </row>
    <row r="16" spans="1:16" x14ac:dyDescent="0.25">
      <c r="A16" s="9">
        <v>392688</v>
      </c>
      <c r="B16" s="9">
        <v>413294</v>
      </c>
      <c r="C16" s="9">
        <v>395161</v>
      </c>
      <c r="D16" s="9">
        <v>368820</v>
      </c>
      <c r="E16" s="9"/>
      <c r="F16" s="19">
        <f t="shared" si="3"/>
        <v>0.71947892523749757</v>
      </c>
      <c r="G16" s="19">
        <f t="shared" si="3"/>
        <v>0.75723302705228157</v>
      </c>
      <c r="H16" s="19">
        <f t="shared" si="3"/>
        <v>0.72400993046839934</v>
      </c>
      <c r="I16" s="19">
        <f t="shared" si="3"/>
        <v>0.67574822048571348</v>
      </c>
      <c r="J16" s="19"/>
      <c r="K16" s="19">
        <f t="shared" si="4"/>
        <v>0.28052107476250243</v>
      </c>
      <c r="L16" s="19">
        <f t="shared" si="4"/>
        <v>0.24276697294771843</v>
      </c>
      <c r="M16" s="19">
        <f t="shared" si="4"/>
        <v>0.27599006953160066</v>
      </c>
      <c r="N16" s="19">
        <f t="shared" si="4"/>
        <v>0.32425177951428652</v>
      </c>
      <c r="O16" s="19"/>
      <c r="P16" s="19">
        <f t="shared" si="5"/>
        <v>0.28088247418902701</v>
      </c>
    </row>
    <row r="17" spans="1:19" x14ac:dyDescent="0.25">
      <c r="A17" s="9">
        <v>245844</v>
      </c>
      <c r="B17" s="9">
        <v>322913</v>
      </c>
      <c r="C17" s="9">
        <v>336685</v>
      </c>
      <c r="D17" s="9">
        <v>212771</v>
      </c>
      <c r="E17" s="9"/>
      <c r="F17" s="19">
        <f t="shared" si="3"/>
        <v>0.45043285482644585</v>
      </c>
      <c r="G17" s="19">
        <f t="shared" si="3"/>
        <v>0.5916378860194762</v>
      </c>
      <c r="H17" s="19">
        <f t="shared" si="3"/>
        <v>0.61687080314037324</v>
      </c>
      <c r="I17" s="19">
        <f t="shared" si="3"/>
        <v>0.38983684350351322</v>
      </c>
      <c r="J17" s="19"/>
      <c r="K17" s="19">
        <f t="shared" si="4"/>
        <v>0.54956714517355421</v>
      </c>
      <c r="L17" s="19">
        <f t="shared" si="4"/>
        <v>0.4083621139805238</v>
      </c>
      <c r="M17" s="19">
        <f t="shared" si="4"/>
        <v>0.38312919685962676</v>
      </c>
      <c r="N17" s="19">
        <f t="shared" si="4"/>
        <v>0.61016315649648678</v>
      </c>
      <c r="O17" s="19"/>
      <c r="P17" s="19">
        <f t="shared" si="5"/>
        <v>0.48780540312754794</v>
      </c>
    </row>
    <row r="18" spans="1:19" x14ac:dyDescent="0.25">
      <c r="A18" s="9">
        <v>142085</v>
      </c>
      <c r="B18" s="9">
        <v>173003</v>
      </c>
      <c r="C18" s="9">
        <v>174455</v>
      </c>
      <c r="D18" s="9">
        <v>144806</v>
      </c>
      <c r="E18" s="9"/>
      <c r="F18" s="19">
        <f t="shared" si="3"/>
        <v>0.26032667943092186</v>
      </c>
      <c r="G18" s="19">
        <f t="shared" si="3"/>
        <v>0.3169743218607719</v>
      </c>
      <c r="H18" s="19">
        <f t="shared" si="3"/>
        <v>0.31963466136553104</v>
      </c>
      <c r="I18" s="19">
        <f t="shared" si="3"/>
        <v>0.26531206771773286</v>
      </c>
      <c r="J18" s="19"/>
      <c r="K18" s="19">
        <f t="shared" si="4"/>
        <v>0.7396733205690782</v>
      </c>
      <c r="L18" s="19">
        <f t="shared" si="4"/>
        <v>0.6830256781392281</v>
      </c>
      <c r="M18" s="19">
        <f t="shared" si="4"/>
        <v>0.68036533863446902</v>
      </c>
      <c r="N18" s="19">
        <f t="shared" si="4"/>
        <v>0.73468793228226714</v>
      </c>
      <c r="O18" s="19"/>
      <c r="P18" s="19">
        <f t="shared" si="5"/>
        <v>0.70943806740626059</v>
      </c>
    </row>
    <row r="19" spans="1:19" x14ac:dyDescent="0.25">
      <c r="A19" s="9">
        <v>62243</v>
      </c>
      <c r="B19" s="9">
        <v>60069</v>
      </c>
      <c r="C19" s="9">
        <v>58647</v>
      </c>
      <c r="D19" s="9">
        <v>66866</v>
      </c>
      <c r="E19" s="9"/>
      <c r="F19" s="19">
        <f t="shared" si="3"/>
        <v>0.11404098608451892</v>
      </c>
      <c r="G19" s="19">
        <f t="shared" si="3"/>
        <v>0.11005780558634652</v>
      </c>
      <c r="H19" s="19">
        <f t="shared" si="3"/>
        <v>0.1074524317738345</v>
      </c>
      <c r="I19" s="19">
        <f t="shared" si="3"/>
        <v>0.12251119925979534</v>
      </c>
      <c r="J19" s="19"/>
      <c r="K19" s="19">
        <f t="shared" si="4"/>
        <v>0.88595901391548104</v>
      </c>
      <c r="L19" s="19">
        <f t="shared" si="4"/>
        <v>0.88994219441365352</v>
      </c>
      <c r="M19" s="19">
        <f t="shared" si="4"/>
        <v>0.89254756822616554</v>
      </c>
      <c r="N19" s="19">
        <f t="shared" si="4"/>
        <v>0.87748880074020463</v>
      </c>
      <c r="O19" s="19"/>
      <c r="P19" s="19">
        <f t="shared" si="5"/>
        <v>0.88648439432387627</v>
      </c>
    </row>
    <row r="23" spans="1:19" x14ac:dyDescent="0.25">
      <c r="A23" s="1" t="s">
        <v>140</v>
      </c>
    </row>
    <row r="24" spans="1:19" x14ac:dyDescent="0.25">
      <c r="A24" s="4"/>
      <c r="B24" s="31" t="s">
        <v>255</v>
      </c>
      <c r="C24" s="31"/>
      <c r="D24" s="31"/>
      <c r="E24" s="31"/>
      <c r="F24" s="31"/>
      <c r="G24" s="31" t="s">
        <v>175</v>
      </c>
      <c r="H24" s="31"/>
      <c r="I24" s="31"/>
      <c r="J24" s="31"/>
      <c r="K24" s="31"/>
    </row>
    <row r="25" spans="1:19" x14ac:dyDescent="0.25">
      <c r="A25" s="1" t="s">
        <v>23</v>
      </c>
      <c r="B25" s="2">
        <v>30.3</v>
      </c>
      <c r="C25" s="2">
        <v>3.33</v>
      </c>
      <c r="D25" s="2">
        <v>-6.18</v>
      </c>
      <c r="E25" s="2">
        <v>2.86</v>
      </c>
      <c r="F25" s="2">
        <v>-1.23</v>
      </c>
      <c r="G25" s="2">
        <v>17.78</v>
      </c>
      <c r="H25" s="2">
        <v>18.190000000000001</v>
      </c>
      <c r="I25" s="2">
        <v>19.690000000000001</v>
      </c>
      <c r="J25" s="2">
        <v>29.36</v>
      </c>
      <c r="K25" s="2">
        <v>49.27</v>
      </c>
    </row>
    <row r="26" spans="1:19" x14ac:dyDescent="0.25">
      <c r="A26" s="1" t="s">
        <v>24</v>
      </c>
      <c r="B26" s="2">
        <v>41.54</v>
      </c>
      <c r="C26" s="2">
        <v>20.55</v>
      </c>
      <c r="D26" s="2">
        <v>19.079999999999998</v>
      </c>
      <c r="E26" s="2">
        <v>15.91</v>
      </c>
      <c r="F26" s="2">
        <v>5.76</v>
      </c>
      <c r="G26" s="2">
        <v>38.97</v>
      </c>
      <c r="H26" s="2">
        <v>44.83</v>
      </c>
      <c r="I26" s="2">
        <v>26.41</v>
      </c>
      <c r="J26" s="2">
        <v>32.24</v>
      </c>
      <c r="K26" s="2">
        <v>48.46</v>
      </c>
    </row>
    <row r="27" spans="1:19" x14ac:dyDescent="0.25">
      <c r="A27" s="1" t="s">
        <v>25</v>
      </c>
      <c r="B27" s="2">
        <v>69.209999999999994</v>
      </c>
      <c r="C27" s="2">
        <v>56.57</v>
      </c>
      <c r="D27" s="2">
        <v>56.98</v>
      </c>
      <c r="E27" s="2">
        <v>46.2</v>
      </c>
      <c r="F27" s="2">
        <v>57.88</v>
      </c>
      <c r="G27" s="2">
        <v>64.02</v>
      </c>
      <c r="H27" s="2">
        <v>64.47</v>
      </c>
      <c r="I27" s="2">
        <v>68.23</v>
      </c>
      <c r="J27" s="2">
        <v>72.09</v>
      </c>
      <c r="K27" s="2">
        <v>81.290000000000006</v>
      </c>
    </row>
    <row r="28" spans="1:19" x14ac:dyDescent="0.25">
      <c r="A28" s="1" t="s">
        <v>183</v>
      </c>
      <c r="B28" s="2">
        <v>95.12</v>
      </c>
      <c r="C28" s="2">
        <v>91.57</v>
      </c>
      <c r="D28" s="2">
        <v>91.74</v>
      </c>
      <c r="E28" s="2">
        <v>84.46</v>
      </c>
      <c r="F28" s="2">
        <v>85.67</v>
      </c>
      <c r="G28" s="2">
        <v>93.2</v>
      </c>
      <c r="H28" s="2">
        <v>93.09</v>
      </c>
      <c r="I28" s="2">
        <v>95.14</v>
      </c>
      <c r="J28" s="2">
        <v>94.28</v>
      </c>
      <c r="K28" s="2">
        <v>96.82</v>
      </c>
    </row>
    <row r="30" spans="1:19" x14ac:dyDescent="0.25">
      <c r="A30" s="3" t="s">
        <v>182</v>
      </c>
    </row>
    <row r="31" spans="1:19" x14ac:dyDescent="0.25">
      <c r="A31" s="17">
        <v>2355294</v>
      </c>
      <c r="B31" s="17">
        <v>3002766</v>
      </c>
      <c r="C31" s="17">
        <v>3186158</v>
      </c>
      <c r="D31" s="17">
        <v>2878288</v>
      </c>
      <c r="E31" s="17">
        <v>3322507</v>
      </c>
      <c r="F31" s="14">
        <f>AVERAGE(A31:E31)</f>
        <v>2949002.6</v>
      </c>
      <c r="G31" s="15">
        <f>A31/2949003</f>
        <v>0.79867467072770015</v>
      </c>
      <c r="H31" s="15">
        <f t="shared" ref="H31:K35" si="6">B31/2949003</f>
        <v>1.0182309071913458</v>
      </c>
      <c r="I31" s="15">
        <f t="shared" si="6"/>
        <v>1.0804187042196973</v>
      </c>
      <c r="J31" s="15">
        <f t="shared" si="6"/>
        <v>0.97602070937194707</v>
      </c>
      <c r="K31" s="15">
        <f t="shared" si="6"/>
        <v>1.1266543302940011</v>
      </c>
      <c r="L31" s="15"/>
      <c r="M31" s="15">
        <f>AVERAGE(G31:K31)</f>
        <v>0.99999986436093824</v>
      </c>
      <c r="N31" s="14"/>
      <c r="O31" s="15">
        <f t="shared" ref="O31:S35" si="7">1-G31</f>
        <v>0.20132532927229985</v>
      </c>
      <c r="P31" s="15">
        <f t="shared" si="7"/>
        <v>-1.8230907191345791E-2</v>
      </c>
      <c r="Q31" s="15">
        <f t="shared" si="7"/>
        <v>-8.0418704219697323E-2</v>
      </c>
      <c r="R31" s="15">
        <f t="shared" si="7"/>
        <v>2.3979290628052929E-2</v>
      </c>
      <c r="S31" s="15">
        <f t="shared" si="7"/>
        <v>-0.12665433029400108</v>
      </c>
    </row>
    <row r="32" spans="1:19" x14ac:dyDescent="0.25">
      <c r="A32" s="17">
        <v>2055433</v>
      </c>
      <c r="B32" s="17">
        <v>2850697</v>
      </c>
      <c r="C32" s="17">
        <v>3131109</v>
      </c>
      <c r="D32" s="17">
        <v>2864731</v>
      </c>
      <c r="E32" s="17">
        <v>2985138</v>
      </c>
      <c r="F32" s="14"/>
      <c r="G32" s="15">
        <f t="shared" ref="G32:G35" si="8">A32/2949003</f>
        <v>0.69699250899371756</v>
      </c>
      <c r="H32" s="15">
        <f t="shared" si="6"/>
        <v>0.96666466599050593</v>
      </c>
      <c r="I32" s="15">
        <f t="shared" si="6"/>
        <v>1.061751717444845</v>
      </c>
      <c r="J32" s="15">
        <f t="shared" si="6"/>
        <v>0.97142356247179129</v>
      </c>
      <c r="K32" s="15">
        <f t="shared" si="6"/>
        <v>1.0122532937402913</v>
      </c>
      <c r="L32" s="15"/>
      <c r="M32" s="15">
        <f t="shared" ref="M32:M35" si="9">AVERAGE(G32:K32)</f>
        <v>0.94181714972823016</v>
      </c>
      <c r="N32" s="14"/>
      <c r="O32" s="15">
        <f t="shared" si="7"/>
        <v>0.30300749100628244</v>
      </c>
      <c r="P32" s="15">
        <f t="shared" si="7"/>
        <v>3.3335334009494066E-2</v>
      </c>
      <c r="Q32" s="15">
        <f t="shared" si="7"/>
        <v>-6.1751717444844978E-2</v>
      </c>
      <c r="R32" s="15">
        <f t="shared" si="7"/>
        <v>2.8576437528208709E-2</v>
      </c>
      <c r="S32" s="15">
        <f t="shared" si="7"/>
        <v>-1.2253293740291271E-2</v>
      </c>
    </row>
    <row r="33" spans="1:19" x14ac:dyDescent="0.25">
      <c r="A33" s="17">
        <v>1723888</v>
      </c>
      <c r="B33" s="17">
        <v>2342850</v>
      </c>
      <c r="C33" s="17">
        <v>2386234</v>
      </c>
      <c r="D33" s="17">
        <v>2479936</v>
      </c>
      <c r="E33" s="17">
        <v>2779129</v>
      </c>
      <c r="F33" s="14"/>
      <c r="G33" s="15">
        <f t="shared" si="8"/>
        <v>0.58456637717899917</v>
      </c>
      <c r="H33" s="15">
        <f t="shared" si="6"/>
        <v>0.79445493951684687</v>
      </c>
      <c r="I33" s="15">
        <f t="shared" si="6"/>
        <v>0.80916635215359223</v>
      </c>
      <c r="J33" s="15">
        <f t="shared" si="6"/>
        <v>0.84094048056241377</v>
      </c>
      <c r="K33" s="15">
        <f t="shared" si="6"/>
        <v>0.94239612506328407</v>
      </c>
      <c r="L33" s="15"/>
      <c r="M33" s="15">
        <f t="shared" si="9"/>
        <v>0.79430485489502722</v>
      </c>
      <c r="N33" s="14"/>
      <c r="O33" s="15">
        <f t="shared" si="7"/>
        <v>0.41543362282100083</v>
      </c>
      <c r="P33" s="15">
        <f t="shared" si="7"/>
        <v>0.20554506048315313</v>
      </c>
      <c r="Q33" s="15">
        <f t="shared" si="7"/>
        <v>0.19083364784640777</v>
      </c>
      <c r="R33" s="15">
        <f t="shared" si="7"/>
        <v>0.15905951943758623</v>
      </c>
      <c r="S33" s="15">
        <f t="shared" si="7"/>
        <v>5.7603874936715926E-2</v>
      </c>
    </row>
    <row r="34" spans="1:19" x14ac:dyDescent="0.25">
      <c r="A34" s="17">
        <v>907901</v>
      </c>
      <c r="B34" s="17">
        <v>1280862</v>
      </c>
      <c r="C34" s="17">
        <v>1268524</v>
      </c>
      <c r="D34" s="17">
        <v>1586658</v>
      </c>
      <c r="E34" s="17">
        <v>1242054</v>
      </c>
      <c r="F34" s="14"/>
      <c r="G34" s="15">
        <f t="shared" si="8"/>
        <v>0.30786709949091268</v>
      </c>
      <c r="H34" s="15">
        <f t="shared" si="6"/>
        <v>0.43433729975859636</v>
      </c>
      <c r="I34" s="15">
        <f t="shared" si="6"/>
        <v>0.43015351289910525</v>
      </c>
      <c r="J34" s="15">
        <f t="shared" si="6"/>
        <v>0.53803200607120438</v>
      </c>
      <c r="K34" s="15">
        <f t="shared" si="6"/>
        <v>0.42117759798820142</v>
      </c>
      <c r="L34" s="15"/>
      <c r="M34" s="15">
        <f t="shared" si="9"/>
        <v>0.426313503241604</v>
      </c>
      <c r="N34" s="14"/>
      <c r="O34" s="15">
        <f t="shared" si="7"/>
        <v>0.69213290050908727</v>
      </c>
      <c r="P34" s="15">
        <f t="shared" si="7"/>
        <v>0.56566270024140364</v>
      </c>
      <c r="Q34" s="15">
        <f t="shared" si="7"/>
        <v>0.56984648710089481</v>
      </c>
      <c r="R34" s="15">
        <f t="shared" si="7"/>
        <v>0.46196799392879562</v>
      </c>
      <c r="S34" s="15">
        <f t="shared" si="7"/>
        <v>0.57882240201179858</v>
      </c>
    </row>
    <row r="35" spans="1:19" x14ac:dyDescent="0.25">
      <c r="A35" s="17">
        <v>143873</v>
      </c>
      <c r="B35" s="17">
        <v>248477</v>
      </c>
      <c r="C35" s="17">
        <v>243735</v>
      </c>
      <c r="D35" s="17">
        <v>458170</v>
      </c>
      <c r="E35" s="17">
        <v>422602</v>
      </c>
      <c r="F35" s="14"/>
      <c r="G35" s="15">
        <f t="shared" si="8"/>
        <v>4.8786996825706856E-2</v>
      </c>
      <c r="H35" s="15">
        <f t="shared" si="6"/>
        <v>8.425796786235891E-2</v>
      </c>
      <c r="I35" s="15">
        <f t="shared" si="6"/>
        <v>8.2649966785384749E-2</v>
      </c>
      <c r="J35" s="15">
        <f t="shared" si="6"/>
        <v>0.15536437229802749</v>
      </c>
      <c r="K35" s="15">
        <f t="shared" si="6"/>
        <v>0.14330334692775828</v>
      </c>
      <c r="L35" s="15"/>
      <c r="M35" s="15">
        <f t="shared" si="9"/>
        <v>0.10287253013984725</v>
      </c>
      <c r="N35" s="14"/>
      <c r="O35" s="15">
        <f t="shared" si="7"/>
        <v>0.95121300317429314</v>
      </c>
      <c r="P35" s="15">
        <f t="shared" si="7"/>
        <v>0.91574203213764105</v>
      </c>
      <c r="Q35" s="15">
        <f t="shared" si="7"/>
        <v>0.91735003321461528</v>
      </c>
      <c r="R35" s="15">
        <f t="shared" si="7"/>
        <v>0.84463562770197254</v>
      </c>
      <c r="S35" s="15">
        <f t="shared" si="7"/>
        <v>0.85669665307224174</v>
      </c>
    </row>
    <row r="36" spans="1:19" x14ac:dyDescent="0.25">
      <c r="A36" s="3" t="s">
        <v>77</v>
      </c>
    </row>
    <row r="37" spans="1:19" x14ac:dyDescent="0.25">
      <c r="A37" s="17">
        <v>3194128</v>
      </c>
      <c r="B37" s="17">
        <v>3434318</v>
      </c>
      <c r="C37" s="17">
        <v>2972486</v>
      </c>
      <c r="D37" s="17">
        <v>2474416</v>
      </c>
      <c r="E37" s="17">
        <v>2129080</v>
      </c>
      <c r="F37" s="14">
        <f>AVERAGE(A37:E37)</f>
        <v>2840885.6</v>
      </c>
      <c r="G37" s="15">
        <f>A37/2840886</f>
        <v>1.1243421946533581</v>
      </c>
      <c r="H37" s="15">
        <f t="shared" ref="H37:K41" si="10">B37/2840886</f>
        <v>1.2088897618559844</v>
      </c>
      <c r="I37" s="15">
        <f t="shared" si="10"/>
        <v>1.0463235765180299</v>
      </c>
      <c r="J37" s="15">
        <f t="shared" si="10"/>
        <v>0.87100151150028549</v>
      </c>
      <c r="K37" s="15">
        <f t="shared" si="10"/>
        <v>0.74944225146661991</v>
      </c>
      <c r="L37" s="15"/>
      <c r="M37" s="15">
        <f t="shared" ref="M37:M41" si="11">AVERAGE(G37:K37)</f>
        <v>0.99999985919885559</v>
      </c>
      <c r="N37" s="14"/>
      <c r="O37" s="15">
        <f t="shared" ref="O37:S41" si="12">1-G37</f>
        <v>-0.12434219465335805</v>
      </c>
      <c r="P37" s="15">
        <f t="shared" si="12"/>
        <v>-0.2088897618559844</v>
      </c>
      <c r="Q37" s="15">
        <f t="shared" si="12"/>
        <v>-4.6323576518029874E-2</v>
      </c>
      <c r="R37" s="15">
        <f t="shared" si="12"/>
        <v>0.12899848849971451</v>
      </c>
      <c r="S37" s="15">
        <f t="shared" si="12"/>
        <v>0.25055774853338009</v>
      </c>
    </row>
    <row r="38" spans="1:19" x14ac:dyDescent="0.25">
      <c r="A38" s="17">
        <v>2335846</v>
      </c>
      <c r="B38" s="17">
        <v>2324081</v>
      </c>
      <c r="C38" s="17">
        <v>2281404</v>
      </c>
      <c r="D38" s="17">
        <v>2006803</v>
      </c>
      <c r="E38" s="17">
        <v>1441256</v>
      </c>
      <c r="F38" s="14"/>
      <c r="G38" s="15">
        <f t="shared" ref="G38:G41" si="13">A38/2840886</f>
        <v>0.82222447504053309</v>
      </c>
      <c r="H38" s="15">
        <f t="shared" si="10"/>
        <v>0.81808316137993564</v>
      </c>
      <c r="I38" s="15">
        <f t="shared" si="10"/>
        <v>0.80306073527765631</v>
      </c>
      <c r="J38" s="15">
        <f t="shared" si="10"/>
        <v>0.7064003976224319</v>
      </c>
      <c r="K38" s="15">
        <f t="shared" si="10"/>
        <v>0.50732623554764256</v>
      </c>
      <c r="L38" s="15"/>
      <c r="M38" s="15">
        <f t="shared" si="11"/>
        <v>0.73141900097363988</v>
      </c>
      <c r="N38" s="14"/>
      <c r="O38" s="15">
        <f t="shared" si="12"/>
        <v>0.17777552495946691</v>
      </c>
      <c r="P38" s="15">
        <f t="shared" si="12"/>
        <v>0.18191683862006436</v>
      </c>
      <c r="Q38" s="15">
        <f t="shared" si="12"/>
        <v>0.19693926472234369</v>
      </c>
      <c r="R38" s="15">
        <f t="shared" si="12"/>
        <v>0.2935996023775681</v>
      </c>
      <c r="S38" s="15">
        <f t="shared" si="12"/>
        <v>0.49267376445235744</v>
      </c>
    </row>
    <row r="39" spans="1:19" x14ac:dyDescent="0.25">
      <c r="A39" s="17">
        <v>1733786</v>
      </c>
      <c r="B39" s="17">
        <v>1567414</v>
      </c>
      <c r="C39" s="17">
        <v>2090724</v>
      </c>
      <c r="D39" s="17">
        <v>1925101</v>
      </c>
      <c r="E39" s="17">
        <v>1464238</v>
      </c>
      <c r="F39" s="14"/>
      <c r="G39" s="15">
        <f t="shared" si="13"/>
        <v>0.61029763249915692</v>
      </c>
      <c r="H39" s="15">
        <f t="shared" si="10"/>
        <v>0.55173421249567911</v>
      </c>
      <c r="I39" s="15">
        <f t="shared" si="10"/>
        <v>0.73594082972706398</v>
      </c>
      <c r="J39" s="15">
        <f t="shared" si="10"/>
        <v>0.67764105986653456</v>
      </c>
      <c r="K39" s="15">
        <f t="shared" si="10"/>
        <v>0.51541596530096601</v>
      </c>
      <c r="L39" s="15"/>
      <c r="M39" s="15">
        <f t="shared" si="11"/>
        <v>0.61820593997788009</v>
      </c>
      <c r="N39" s="14"/>
      <c r="O39" s="15">
        <f t="shared" si="12"/>
        <v>0.38970236750084308</v>
      </c>
      <c r="P39" s="15">
        <f t="shared" si="12"/>
        <v>0.44826578750432089</v>
      </c>
      <c r="Q39" s="15">
        <f t="shared" si="12"/>
        <v>0.26405917027293602</v>
      </c>
      <c r="R39" s="15">
        <f t="shared" si="12"/>
        <v>0.32235894013346544</v>
      </c>
      <c r="S39" s="15">
        <f t="shared" si="12"/>
        <v>0.48458403469903399</v>
      </c>
    </row>
    <row r="40" spans="1:19" x14ac:dyDescent="0.25">
      <c r="A40" s="17">
        <v>1022184</v>
      </c>
      <c r="B40" s="17">
        <v>1009349</v>
      </c>
      <c r="C40" s="17">
        <v>902549</v>
      </c>
      <c r="D40" s="17">
        <v>792882</v>
      </c>
      <c r="E40" s="17">
        <v>531625</v>
      </c>
      <c r="F40" s="14"/>
      <c r="G40" s="15">
        <f t="shared" si="13"/>
        <v>0.35981169254943707</v>
      </c>
      <c r="H40" s="15">
        <f t="shared" si="10"/>
        <v>0.3552937358274848</v>
      </c>
      <c r="I40" s="15">
        <f t="shared" si="10"/>
        <v>0.31769983026422038</v>
      </c>
      <c r="J40" s="15">
        <f t="shared" si="10"/>
        <v>0.27909673249824174</v>
      </c>
      <c r="K40" s="15">
        <f t="shared" si="10"/>
        <v>0.18713352102125885</v>
      </c>
      <c r="L40" s="15"/>
      <c r="M40" s="15">
        <f t="shared" si="11"/>
        <v>0.2998071024321286</v>
      </c>
      <c r="N40" s="14"/>
      <c r="O40" s="15">
        <f t="shared" si="12"/>
        <v>0.64018830745056299</v>
      </c>
      <c r="P40" s="15">
        <f t="shared" si="12"/>
        <v>0.6447062641725152</v>
      </c>
      <c r="Q40" s="15">
        <f t="shared" si="12"/>
        <v>0.68230016973577956</v>
      </c>
      <c r="R40" s="15">
        <f t="shared" si="12"/>
        <v>0.72090326750175826</v>
      </c>
      <c r="S40" s="15">
        <f t="shared" si="12"/>
        <v>0.8128664789787412</v>
      </c>
    </row>
    <row r="41" spans="1:19" x14ac:dyDescent="0.25">
      <c r="A41" s="17">
        <v>193150</v>
      </c>
      <c r="B41" s="17">
        <v>196415</v>
      </c>
      <c r="C41" s="17">
        <v>138179</v>
      </c>
      <c r="D41" s="17">
        <v>162566</v>
      </c>
      <c r="E41" s="17">
        <v>90232</v>
      </c>
      <c r="F41" s="14"/>
      <c r="G41" s="15">
        <f t="shared" si="13"/>
        <v>6.7989352617458074E-2</v>
      </c>
      <c r="H41" s="15">
        <f t="shared" si="10"/>
        <v>6.9138641958881836E-2</v>
      </c>
      <c r="I41" s="15">
        <f t="shared" si="10"/>
        <v>4.8639403341070357E-2</v>
      </c>
      <c r="J41" s="15">
        <f t="shared" si="10"/>
        <v>5.7223697114210145E-2</v>
      </c>
      <c r="K41" s="15">
        <f t="shared" si="10"/>
        <v>3.1761922160903323E-2</v>
      </c>
      <c r="L41" s="15"/>
      <c r="M41" s="15">
        <f t="shared" si="11"/>
        <v>5.4950603438504754E-2</v>
      </c>
      <c r="N41" s="14"/>
      <c r="O41" s="15">
        <f t="shared" si="12"/>
        <v>0.93201064738254191</v>
      </c>
      <c r="P41" s="15">
        <f t="shared" si="12"/>
        <v>0.93086135804111814</v>
      </c>
      <c r="Q41" s="15">
        <f t="shared" si="12"/>
        <v>0.95136059665892969</v>
      </c>
      <c r="R41" s="15">
        <f t="shared" si="12"/>
        <v>0.94277630288578984</v>
      </c>
      <c r="S41" s="15">
        <f t="shared" si="12"/>
        <v>0.96823807783909666</v>
      </c>
    </row>
  </sheetData>
  <mergeCells count="4">
    <mergeCell ref="B2:F2"/>
    <mergeCell ref="G2:K2"/>
    <mergeCell ref="B24:F24"/>
    <mergeCell ref="G24:K24"/>
  </mergeCells>
  <phoneticPr fontId="2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CFE1B-AA2C-4F54-93C2-179C8A4F6DB0}">
  <dimension ref="A1:N73"/>
  <sheetViews>
    <sheetView zoomScale="85" zoomScaleNormal="85" workbookViewId="0">
      <selection activeCell="P17" sqref="P17"/>
    </sheetView>
  </sheetViews>
  <sheetFormatPr defaultRowHeight="13.8" x14ac:dyDescent="0.25"/>
  <cols>
    <col min="1" max="3" width="9" style="3" bestFit="1" customWidth="1"/>
    <col min="4" max="5" width="8.88671875" style="3"/>
    <col min="6" max="8" width="9" style="3" bestFit="1" customWidth="1"/>
    <col min="9" max="9" width="21.5546875" style="3" bestFit="1" customWidth="1"/>
    <col min="10" max="11" width="24.109375" style="3" bestFit="1" customWidth="1"/>
    <col min="12" max="14" width="9" style="3" bestFit="1" customWidth="1"/>
    <col min="15" max="16384" width="8.88671875" style="3"/>
  </cols>
  <sheetData>
    <row r="1" spans="1:14" x14ac:dyDescent="0.25">
      <c r="A1" s="3" t="s">
        <v>144</v>
      </c>
      <c r="E1" s="3" t="s">
        <v>147</v>
      </c>
    </row>
    <row r="2" spans="1:14" x14ac:dyDescent="0.25">
      <c r="A2" s="4" t="s">
        <v>184</v>
      </c>
      <c r="B2" s="4" t="s">
        <v>185</v>
      </c>
      <c r="C2" s="4" t="s">
        <v>186</v>
      </c>
      <c r="E2" s="4"/>
      <c r="F2" s="31" t="s">
        <v>191</v>
      </c>
      <c r="G2" s="31"/>
      <c r="H2" s="31"/>
      <c r="I2" s="31" t="s">
        <v>192</v>
      </c>
      <c r="J2" s="31"/>
      <c r="K2" s="31"/>
      <c r="L2" s="31" t="s">
        <v>193</v>
      </c>
      <c r="M2" s="31"/>
      <c r="N2" s="31"/>
    </row>
    <row r="3" spans="1:14" x14ac:dyDescent="0.25">
      <c r="A3" s="2">
        <v>0.93164899999999995</v>
      </c>
      <c r="B3" s="2">
        <v>3.0312039999999998</v>
      </c>
      <c r="C3" s="2">
        <v>1.7384850000000001</v>
      </c>
      <c r="E3" s="1" t="s">
        <v>64</v>
      </c>
      <c r="F3" s="2">
        <v>0.97992400000000002</v>
      </c>
      <c r="G3" s="2">
        <v>1.1032360000000001</v>
      </c>
      <c r="H3" s="2">
        <v>0.91683999999999999</v>
      </c>
      <c r="I3" s="2">
        <v>2.1806269999999999</v>
      </c>
      <c r="J3" s="2">
        <v>2.2450429999999999</v>
      </c>
      <c r="K3" s="2">
        <v>2.2202809999999999</v>
      </c>
      <c r="L3" s="2">
        <v>1.022246</v>
      </c>
      <c r="M3" s="2">
        <v>1.037955</v>
      </c>
      <c r="N3" s="2">
        <v>1.0194160000000001</v>
      </c>
    </row>
    <row r="4" spans="1:14" x14ac:dyDescent="0.25">
      <c r="A4" s="2">
        <v>1.0475479999999999</v>
      </c>
      <c r="B4" s="2">
        <v>2.92422</v>
      </c>
      <c r="C4" s="2">
        <v>1.7786040000000001</v>
      </c>
      <c r="E4" s="1" t="s">
        <v>65</v>
      </c>
      <c r="F4" s="2">
        <v>0.95917699999999995</v>
      </c>
      <c r="G4" s="2">
        <v>0.98682700000000001</v>
      </c>
      <c r="H4" s="2">
        <v>1.0539959999999999</v>
      </c>
      <c r="I4" s="2">
        <v>1.906426</v>
      </c>
      <c r="J4" s="2">
        <v>1.8440399999999999</v>
      </c>
      <c r="K4" s="2">
        <v>1.6266119999999999</v>
      </c>
      <c r="L4" s="2">
        <v>0.76517900000000005</v>
      </c>
      <c r="M4" s="2">
        <v>0.79491400000000001</v>
      </c>
      <c r="N4" s="2">
        <v>0.883849</v>
      </c>
    </row>
    <row r="5" spans="1:14" x14ac:dyDescent="0.25">
      <c r="A5" s="2">
        <v>1.0208029999999999</v>
      </c>
      <c r="B5" s="2">
        <v>2.8930169999999999</v>
      </c>
      <c r="C5" s="2">
        <v>1.684993</v>
      </c>
      <c r="E5" s="1" t="s">
        <v>46</v>
      </c>
      <c r="F5" s="2">
        <v>1.0576859999999999</v>
      </c>
      <c r="G5" s="2">
        <v>0.993031</v>
      </c>
      <c r="H5" s="2">
        <v>0.94928299999999999</v>
      </c>
      <c r="I5" s="2">
        <v>1.515625</v>
      </c>
      <c r="J5" s="2">
        <v>1.4957940000000001</v>
      </c>
      <c r="K5" s="2">
        <v>1.6064909999999999</v>
      </c>
      <c r="L5" s="2">
        <v>0.67031499999999999</v>
      </c>
      <c r="M5" s="2">
        <v>0.76149800000000001</v>
      </c>
      <c r="N5" s="2">
        <v>0.85672999999999999</v>
      </c>
    </row>
    <row r="6" spans="1:14" x14ac:dyDescent="0.25">
      <c r="E6" s="1" t="s">
        <v>47</v>
      </c>
      <c r="F6" s="2">
        <v>0.98266699999999996</v>
      </c>
      <c r="G6" s="2">
        <v>0.99293699999999996</v>
      </c>
      <c r="H6" s="2">
        <v>1.0243960000000001</v>
      </c>
      <c r="I6" s="2">
        <v>1.6287609999999999</v>
      </c>
      <c r="J6" s="2">
        <v>1.6629849999999999</v>
      </c>
      <c r="K6" s="2">
        <v>1.453746</v>
      </c>
      <c r="L6" s="2">
        <v>1.136639</v>
      </c>
      <c r="M6" s="2">
        <v>1.005404</v>
      </c>
      <c r="N6" s="2">
        <v>1.364881</v>
      </c>
    </row>
    <row r="7" spans="1:14" x14ac:dyDescent="0.25">
      <c r="E7" s="1" t="s">
        <v>49</v>
      </c>
      <c r="F7" s="2">
        <v>0.97451900000000002</v>
      </c>
      <c r="G7" s="2">
        <v>1.0144949999999999</v>
      </c>
      <c r="H7" s="2">
        <v>1.0109859999999999</v>
      </c>
      <c r="I7" s="2">
        <v>2.0716239999999999</v>
      </c>
      <c r="J7" s="2">
        <v>2.1136900000000001</v>
      </c>
      <c r="K7" s="2">
        <v>1.8593059999999999</v>
      </c>
      <c r="L7" s="2">
        <v>0.87585400000000002</v>
      </c>
      <c r="M7" s="2">
        <v>0.90800000000000003</v>
      </c>
      <c r="N7" s="2">
        <v>0.85723499999999997</v>
      </c>
    </row>
    <row r="8" spans="1:14" x14ac:dyDescent="0.25">
      <c r="E8" s="1" t="s">
        <v>66</v>
      </c>
      <c r="F8" s="2">
        <v>1.181311</v>
      </c>
      <c r="G8" s="2">
        <v>0.90587799999999996</v>
      </c>
      <c r="H8" s="2">
        <v>0.91281100000000004</v>
      </c>
      <c r="I8" s="2">
        <v>1.6059079999999999</v>
      </c>
      <c r="J8" s="2">
        <v>1.8029869999999999</v>
      </c>
      <c r="K8" s="2">
        <v>1.8180480000000001</v>
      </c>
      <c r="L8" s="2">
        <v>0.752826</v>
      </c>
      <c r="M8" s="2">
        <v>0.84932600000000003</v>
      </c>
      <c r="N8" s="2">
        <v>0.86957899999999999</v>
      </c>
    </row>
    <row r="10" spans="1:14" x14ac:dyDescent="0.25">
      <c r="E10" s="1" t="s">
        <v>103</v>
      </c>
      <c r="F10" s="3" t="s">
        <v>104</v>
      </c>
      <c r="G10" s="3" t="s">
        <v>102</v>
      </c>
      <c r="H10" s="3" t="s">
        <v>114</v>
      </c>
    </row>
    <row r="11" spans="1:14" x14ac:dyDescent="0.25">
      <c r="E11" s="9" t="s">
        <v>187</v>
      </c>
      <c r="F11" s="9" t="s">
        <v>109</v>
      </c>
      <c r="G11" s="10">
        <v>25.277000427246094</v>
      </c>
      <c r="H11" s="10">
        <v>21.284999847412109</v>
      </c>
      <c r="I11" s="11">
        <f>G11-H11</f>
        <v>3.9920005798339844</v>
      </c>
      <c r="J11" s="13">
        <f>2^-I11</f>
        <v>6.2847511015837715E-2</v>
      </c>
      <c r="K11" s="13">
        <f>AVERAGE(J11:J13)</f>
        <v>6.4135073827719838E-2</v>
      </c>
      <c r="L11" s="9">
        <f>J11/K11</f>
        <v>0.97992420161017069</v>
      </c>
    </row>
    <row r="12" spans="1:14" x14ac:dyDescent="0.25">
      <c r="E12" s="9" t="s">
        <v>187</v>
      </c>
      <c r="F12" s="9" t="s">
        <v>109</v>
      </c>
      <c r="G12" s="10">
        <v>25.110000610351563</v>
      </c>
      <c r="H12" s="10">
        <v>21.288999557495117</v>
      </c>
      <c r="I12" s="11">
        <f t="shared" ref="I12:I73" si="0">G12-H12</f>
        <v>3.8210010528564453</v>
      </c>
      <c r="J12" s="13">
        <f t="shared" ref="J12:J73" si="1">2^-I12</f>
        <v>7.0756129745173146E-2</v>
      </c>
      <c r="K12" s="9"/>
      <c r="L12" s="9">
        <f>J12/K11</f>
        <v>1.1032361159392885</v>
      </c>
    </row>
    <row r="13" spans="1:14" x14ac:dyDescent="0.25">
      <c r="E13" s="9" t="s">
        <v>187</v>
      </c>
      <c r="F13" s="9" t="s">
        <v>109</v>
      </c>
      <c r="G13" s="10">
        <v>25.357000350952148</v>
      </c>
      <c r="H13" s="10">
        <v>21.268999099731445</v>
      </c>
      <c r="I13" s="11">
        <f t="shared" si="0"/>
        <v>4.0880012512207031</v>
      </c>
      <c r="J13" s="13">
        <f t="shared" si="1"/>
        <v>5.8801580722148673E-2</v>
      </c>
      <c r="K13" s="9"/>
      <c r="L13" s="9">
        <f>J13/K11</f>
        <v>0.91683968245054126</v>
      </c>
    </row>
    <row r="14" spans="1:14" x14ac:dyDescent="0.25">
      <c r="E14" s="9" t="s">
        <v>188</v>
      </c>
      <c r="F14" s="9" t="s">
        <v>109</v>
      </c>
      <c r="G14" s="10">
        <v>24.527999877929688</v>
      </c>
      <c r="H14" s="10">
        <v>21.690000534057617</v>
      </c>
      <c r="I14" s="11">
        <f t="shared" si="0"/>
        <v>2.8379993438720703</v>
      </c>
      <c r="J14" s="13">
        <f t="shared" si="1"/>
        <v>0.13985470123441998</v>
      </c>
      <c r="K14" s="13">
        <v>6.4135073827719838E-2</v>
      </c>
      <c r="L14" s="9">
        <f>J14/K14</f>
        <v>2.1806274303214934</v>
      </c>
    </row>
    <row r="15" spans="1:14" x14ac:dyDescent="0.25">
      <c r="E15" s="9" t="s">
        <v>188</v>
      </c>
      <c r="F15" s="9" t="s">
        <v>109</v>
      </c>
      <c r="G15" s="10">
        <v>24.447999954223633</v>
      </c>
      <c r="H15" s="10">
        <v>21.652000427246094</v>
      </c>
      <c r="I15" s="11">
        <f t="shared" si="0"/>
        <v>2.7959995269775391</v>
      </c>
      <c r="J15" s="13">
        <f t="shared" si="1"/>
        <v>0.14398600250295521</v>
      </c>
      <c r="K15" s="9"/>
      <c r="L15" s="9">
        <f>J15/K14</f>
        <v>2.2450430616129262</v>
      </c>
    </row>
    <row r="16" spans="1:14" x14ac:dyDescent="0.25">
      <c r="E16" s="9" t="s">
        <v>188</v>
      </c>
      <c r="F16" s="9" t="s">
        <v>109</v>
      </c>
      <c r="G16" s="10">
        <v>24.415000915527344</v>
      </c>
      <c r="H16" s="10">
        <v>21.603000640869141</v>
      </c>
      <c r="I16" s="11">
        <f t="shared" si="0"/>
        <v>2.8120002746582031</v>
      </c>
      <c r="J16" s="13">
        <f t="shared" si="1"/>
        <v>0.1423978950432557</v>
      </c>
      <c r="K16" s="9"/>
      <c r="L16" s="9">
        <f>J16/K14</f>
        <v>2.2202811432908942</v>
      </c>
    </row>
    <row r="17" spans="5:12" x14ac:dyDescent="0.25">
      <c r="E17" s="9" t="s">
        <v>189</v>
      </c>
      <c r="F17" s="9" t="s">
        <v>109</v>
      </c>
      <c r="G17" s="10">
        <v>26.086999893188477</v>
      </c>
      <c r="H17" s="10">
        <v>22.156000137329102</v>
      </c>
      <c r="I17" s="11">
        <f t="shared" si="0"/>
        <v>3.930999755859375</v>
      </c>
      <c r="J17" s="13">
        <f t="shared" si="1"/>
        <v>6.5561844068161554E-2</v>
      </c>
      <c r="K17" s="13">
        <v>6.4135073827719838E-2</v>
      </c>
      <c r="L17" s="9">
        <f>J17/K17</f>
        <v>1.0222463334847687</v>
      </c>
    </row>
    <row r="18" spans="5:12" x14ac:dyDescent="0.25">
      <c r="E18" s="9" t="s">
        <v>189</v>
      </c>
      <c r="F18" s="9" t="s">
        <v>109</v>
      </c>
      <c r="G18" s="10">
        <v>26.056999206542969</v>
      </c>
      <c r="H18" s="10">
        <v>22.148000717163086</v>
      </c>
      <c r="I18" s="11">
        <f t="shared" si="0"/>
        <v>3.9089984893798828</v>
      </c>
      <c r="J18" s="13">
        <f t="shared" si="1"/>
        <v>6.6569332415606863E-2</v>
      </c>
      <c r="K18" s="9"/>
      <c r="L18" s="9">
        <f>J18/K17</f>
        <v>1.0379551849340027</v>
      </c>
    </row>
    <row r="19" spans="5:12" x14ac:dyDescent="0.25">
      <c r="E19" s="9" t="s">
        <v>189</v>
      </c>
      <c r="F19" s="9" t="s">
        <v>109</v>
      </c>
      <c r="G19" s="10">
        <v>26.232000350952148</v>
      </c>
      <c r="H19" s="10">
        <v>22.297000885009766</v>
      </c>
      <c r="I19" s="11">
        <f t="shared" si="0"/>
        <v>3.9349994659423828</v>
      </c>
      <c r="J19" s="13">
        <f t="shared" si="1"/>
        <v>6.5380332939555003E-2</v>
      </c>
      <c r="K19" s="9"/>
      <c r="L19" s="9">
        <f>J19/K17</f>
        <v>1.0194161951879901</v>
      </c>
    </row>
    <row r="20" spans="5:12" x14ac:dyDescent="0.25">
      <c r="E20" s="9" t="s">
        <v>187</v>
      </c>
      <c r="F20" s="9" t="s">
        <v>111</v>
      </c>
      <c r="G20" s="10">
        <v>24.267000198364258</v>
      </c>
      <c r="H20" s="10">
        <v>21.284999847412109</v>
      </c>
      <c r="I20" s="11">
        <f t="shared" si="0"/>
        <v>2.9820003509521484</v>
      </c>
      <c r="J20" s="13">
        <f t="shared" si="1"/>
        <v>0.1265693201293662</v>
      </c>
      <c r="K20" s="13">
        <f>AVERAGE(J20:J22)</f>
        <v>0.13195615016051745</v>
      </c>
      <c r="L20" s="9">
        <f>J20/K20</f>
        <v>0.95917712039493064</v>
      </c>
    </row>
    <row r="21" spans="5:12" x14ac:dyDescent="0.25">
      <c r="E21" s="9" t="s">
        <v>187</v>
      </c>
      <c r="F21" s="9" t="s">
        <v>111</v>
      </c>
      <c r="G21" s="10">
        <v>24.229999542236328</v>
      </c>
      <c r="H21" s="10">
        <v>21.288999557495117</v>
      </c>
      <c r="I21" s="11">
        <f t="shared" si="0"/>
        <v>2.9409999847412109</v>
      </c>
      <c r="J21" s="13">
        <f t="shared" si="1"/>
        <v>0.13021793000328891</v>
      </c>
      <c r="K21" s="9"/>
      <c r="L21" s="9">
        <f>J21/K20</f>
        <v>0.986827289557068</v>
      </c>
    </row>
    <row r="22" spans="5:12" x14ac:dyDescent="0.25">
      <c r="E22" s="9" t="s">
        <v>187</v>
      </c>
      <c r="F22" s="9" t="s">
        <v>111</v>
      </c>
      <c r="G22" s="10">
        <v>24.114999771118164</v>
      </c>
      <c r="H22" s="10">
        <v>21.268999099731445</v>
      </c>
      <c r="I22" s="11">
        <f t="shared" si="0"/>
        <v>2.8460006713867188</v>
      </c>
      <c r="J22" s="13">
        <f t="shared" si="1"/>
        <v>0.13908120034889726</v>
      </c>
      <c r="K22" s="9"/>
      <c r="L22" s="9">
        <f>J22/K20</f>
        <v>1.0539955900480014</v>
      </c>
    </row>
    <row r="23" spans="5:12" x14ac:dyDescent="0.25">
      <c r="E23" s="9" t="s">
        <v>188</v>
      </c>
      <c r="F23" s="9" t="s">
        <v>111</v>
      </c>
      <c r="G23" s="10">
        <v>23.680999755859375</v>
      </c>
      <c r="H23" s="10">
        <v>21.690000534057617</v>
      </c>
      <c r="I23" s="11">
        <f t="shared" si="0"/>
        <v>1.9909992218017578</v>
      </c>
      <c r="J23" s="13">
        <f t="shared" si="1"/>
        <v>0.25156459156983818</v>
      </c>
      <c r="K23" s="13">
        <v>0.13195615016051745</v>
      </c>
      <c r="L23" s="9">
        <f>J23/K23</f>
        <v>1.9064256668887625</v>
      </c>
    </row>
    <row r="24" spans="5:12" x14ac:dyDescent="0.25">
      <c r="E24" s="9" t="s">
        <v>188</v>
      </c>
      <c r="F24" s="9" t="s">
        <v>111</v>
      </c>
      <c r="G24" s="10">
        <v>23.690999984741211</v>
      </c>
      <c r="H24" s="10">
        <v>21.652000427246094</v>
      </c>
      <c r="I24" s="11">
        <f t="shared" si="0"/>
        <v>2.0389995574951172</v>
      </c>
      <c r="J24" s="13">
        <f t="shared" si="1"/>
        <v>0.24333241817471363</v>
      </c>
      <c r="K24" s="9"/>
      <c r="L24" s="9">
        <f>J24/K23</f>
        <v>1.8440399926696331</v>
      </c>
    </row>
    <row r="25" spans="5:12" x14ac:dyDescent="0.25">
      <c r="E25" s="9" t="s">
        <v>188</v>
      </c>
      <c r="F25" s="9" t="s">
        <v>111</v>
      </c>
      <c r="G25" s="10">
        <v>23.822999954223633</v>
      </c>
      <c r="H25" s="10">
        <v>21.603000640869141</v>
      </c>
      <c r="I25" s="11">
        <f t="shared" si="0"/>
        <v>2.2199993133544922</v>
      </c>
      <c r="J25" s="13">
        <f t="shared" si="1"/>
        <v>0.21464146126724445</v>
      </c>
      <c r="K25" s="9"/>
      <c r="L25" s="9">
        <f>J25/K23</f>
        <v>1.6266120298761735</v>
      </c>
    </row>
    <row r="26" spans="5:12" x14ac:dyDescent="0.25">
      <c r="E26" s="9" t="s">
        <v>189</v>
      </c>
      <c r="F26" s="9" t="s">
        <v>111</v>
      </c>
      <c r="G26" s="10">
        <v>25.464000701904297</v>
      </c>
      <c r="H26" s="10">
        <v>22.156000137329102</v>
      </c>
      <c r="I26" s="11">
        <f t="shared" si="0"/>
        <v>3.3080005645751953</v>
      </c>
      <c r="J26" s="13">
        <f t="shared" si="1"/>
        <v>0.10097005768820652</v>
      </c>
      <c r="K26" s="13">
        <v>0.13195615016051745</v>
      </c>
      <c r="L26" s="9">
        <f>J26/K26</f>
        <v>0.76517886862705498</v>
      </c>
    </row>
    <row r="27" spans="5:12" x14ac:dyDescent="0.25">
      <c r="E27" s="9" t="s">
        <v>189</v>
      </c>
      <c r="F27" s="9" t="s">
        <v>111</v>
      </c>
      <c r="G27" s="10">
        <v>25.400999069213867</v>
      </c>
      <c r="H27" s="10">
        <v>22.148000717163086</v>
      </c>
      <c r="I27" s="11">
        <f t="shared" si="0"/>
        <v>3.2529983520507813</v>
      </c>
      <c r="J27" s="13">
        <f t="shared" si="1"/>
        <v>0.10489382445546021</v>
      </c>
      <c r="K27" s="9"/>
      <c r="L27" s="9">
        <f>J27/K26</f>
        <v>0.79491425240780822</v>
      </c>
    </row>
    <row r="28" spans="5:12" x14ac:dyDescent="0.25">
      <c r="E28" s="9" t="s">
        <v>189</v>
      </c>
      <c r="F28" s="9" t="s">
        <v>111</v>
      </c>
      <c r="G28" s="10">
        <v>25.396999359130859</v>
      </c>
      <c r="H28" s="10">
        <v>22.297000885009766</v>
      </c>
      <c r="I28" s="11">
        <f t="shared" si="0"/>
        <v>3.0999984741210938</v>
      </c>
      <c r="J28" s="13">
        <f t="shared" si="1"/>
        <v>0.11662924729596931</v>
      </c>
      <c r="K28" s="9"/>
      <c r="L28" s="9">
        <f>J28/K26</f>
        <v>0.88384851448072865</v>
      </c>
    </row>
    <row r="29" spans="5:12" x14ac:dyDescent="0.25">
      <c r="E29" s="9" t="s">
        <v>187</v>
      </c>
      <c r="F29" s="9" t="s">
        <v>46</v>
      </c>
      <c r="G29" s="10">
        <v>25.663999557495117</v>
      </c>
      <c r="H29" s="10">
        <v>21.284999847412109</v>
      </c>
      <c r="I29" s="11">
        <f t="shared" si="0"/>
        <v>4.3789997100830078</v>
      </c>
      <c r="J29" s="13">
        <f t="shared" si="1"/>
        <v>4.8060660635231997E-2</v>
      </c>
      <c r="K29" s="13">
        <f>AVERAGE(J29:J31)</f>
        <v>4.5439424881358492E-2</v>
      </c>
      <c r="L29" s="9">
        <f>J29/K29</f>
        <v>1.0576863761087976</v>
      </c>
    </row>
    <row r="30" spans="5:12" x14ac:dyDescent="0.25">
      <c r="E30" s="9" t="s">
        <v>187</v>
      </c>
      <c r="F30" s="9" t="s">
        <v>46</v>
      </c>
      <c r="G30" s="10">
        <v>25.759000778198242</v>
      </c>
      <c r="H30" s="10">
        <v>21.288999557495117</v>
      </c>
      <c r="I30" s="11">
        <f t="shared" si="0"/>
        <v>4.470001220703125</v>
      </c>
      <c r="J30" s="13">
        <f t="shared" si="1"/>
        <v>4.5122749180488642E-2</v>
      </c>
      <c r="K30" s="9"/>
      <c r="L30" s="9">
        <f>J30/K29</f>
        <v>0.99303081626370304</v>
      </c>
    </row>
    <row r="31" spans="5:12" x14ac:dyDescent="0.25">
      <c r="E31" s="9" t="s">
        <v>187</v>
      </c>
      <c r="F31" s="9" t="s">
        <v>46</v>
      </c>
      <c r="G31" s="10">
        <v>25.804000854492188</v>
      </c>
      <c r="H31" s="10">
        <v>21.268999099731445</v>
      </c>
      <c r="I31" s="11">
        <f t="shared" si="0"/>
        <v>4.5350017547607422</v>
      </c>
      <c r="J31" s="13">
        <f t="shared" si="1"/>
        <v>4.3134864828354838E-2</v>
      </c>
      <c r="K31" s="9"/>
      <c r="L31" s="9">
        <f>J31/K29</f>
        <v>0.94928280762749928</v>
      </c>
    </row>
    <row r="32" spans="5:12" x14ac:dyDescent="0.25">
      <c r="E32" s="9" t="s">
        <v>188</v>
      </c>
      <c r="F32" s="9" t="s">
        <v>46</v>
      </c>
      <c r="G32" s="10">
        <v>25.549999237060547</v>
      </c>
      <c r="H32" s="10">
        <v>21.690000534057617</v>
      </c>
      <c r="I32" s="11">
        <f t="shared" si="0"/>
        <v>3.8599987030029297</v>
      </c>
      <c r="J32" s="13">
        <f t="shared" si="1"/>
        <v>6.8869131656288912E-2</v>
      </c>
      <c r="K32" s="13">
        <v>4.5439424881358492E-2</v>
      </c>
      <c r="L32" s="9">
        <f>J32/K32</f>
        <v>1.5156250730748675</v>
      </c>
    </row>
    <row r="33" spans="5:12" x14ac:dyDescent="0.25">
      <c r="E33" s="9" t="s">
        <v>188</v>
      </c>
      <c r="F33" s="9" t="s">
        <v>46</v>
      </c>
      <c r="G33" s="10">
        <v>25.531000137329102</v>
      </c>
      <c r="H33" s="10">
        <v>21.652000427246094</v>
      </c>
      <c r="I33" s="11">
        <f t="shared" si="0"/>
        <v>3.8789997100830078</v>
      </c>
      <c r="J33" s="13">
        <f t="shared" si="1"/>
        <v>6.7968038086955826E-2</v>
      </c>
      <c r="K33" s="9"/>
      <c r="L33" s="9">
        <f>J33/K32</f>
        <v>1.4957944178303122</v>
      </c>
    </row>
    <row r="34" spans="5:12" x14ac:dyDescent="0.25">
      <c r="E34" s="9" t="s">
        <v>188</v>
      </c>
      <c r="F34" s="9" t="s">
        <v>46</v>
      </c>
      <c r="G34" s="10">
        <v>25.378999710083008</v>
      </c>
      <c r="H34" s="10">
        <v>21.603000640869141</v>
      </c>
      <c r="I34" s="11">
        <f t="shared" si="0"/>
        <v>3.7759990692138672</v>
      </c>
      <c r="J34" s="13">
        <f t="shared" si="1"/>
        <v>7.2998009259560501E-2</v>
      </c>
      <c r="K34" s="9"/>
      <c r="L34" s="9">
        <f>J34/K32</f>
        <v>1.6064906070038731</v>
      </c>
    </row>
    <row r="35" spans="5:12" x14ac:dyDescent="0.25">
      <c r="E35" s="9" t="s">
        <v>189</v>
      </c>
      <c r="F35" s="9" t="s">
        <v>46</v>
      </c>
      <c r="G35" s="10">
        <v>27.193000793457031</v>
      </c>
      <c r="H35" s="10">
        <v>22.156000137329102</v>
      </c>
      <c r="I35" s="11">
        <f t="shared" si="0"/>
        <v>5.0370006561279297</v>
      </c>
      <c r="J35" s="13">
        <f t="shared" si="1"/>
        <v>3.0458724612936167E-2</v>
      </c>
      <c r="K35" s="13">
        <v>4.5439424881358492E-2</v>
      </c>
      <c r="L35" s="9">
        <f>J35/K35</f>
        <v>0.67031492349349364</v>
      </c>
    </row>
    <row r="36" spans="5:12" x14ac:dyDescent="0.25">
      <c r="E36" s="9" t="s">
        <v>189</v>
      </c>
      <c r="F36" s="9" t="s">
        <v>46</v>
      </c>
      <c r="G36" s="10">
        <v>27.000999450683594</v>
      </c>
      <c r="H36" s="10">
        <v>22.148000717163086</v>
      </c>
      <c r="I36" s="11">
        <f t="shared" si="0"/>
        <v>4.8529987335205078</v>
      </c>
      <c r="J36" s="13">
        <f t="shared" si="1"/>
        <v>3.4602048640760434E-2</v>
      </c>
      <c r="K36" s="9"/>
      <c r="L36" s="9">
        <f>J36/K35</f>
        <v>0.76149838452193774</v>
      </c>
    </row>
    <row r="37" spans="5:12" x14ac:dyDescent="0.25">
      <c r="E37" s="9" t="s">
        <v>189</v>
      </c>
      <c r="F37" s="9" t="s">
        <v>46</v>
      </c>
      <c r="G37" s="10">
        <v>26.979999542236328</v>
      </c>
      <c r="H37" s="10">
        <v>22.297000885009766</v>
      </c>
      <c r="I37" s="11">
        <f t="shared" si="0"/>
        <v>4.6829986572265625</v>
      </c>
      <c r="J37" s="13">
        <f t="shared" si="1"/>
        <v>3.8929330469599538E-2</v>
      </c>
      <c r="K37" s="9"/>
      <c r="L37" s="9">
        <f>J37/K35</f>
        <v>0.85673026388963569</v>
      </c>
    </row>
    <row r="38" spans="5:12" x14ac:dyDescent="0.25">
      <c r="E38" s="9" t="s">
        <v>187</v>
      </c>
      <c r="F38" s="9" t="s">
        <v>113</v>
      </c>
      <c r="G38" s="10">
        <v>24.941999435424805</v>
      </c>
      <c r="H38" s="10">
        <v>21.284999847412109</v>
      </c>
      <c r="I38" s="11">
        <f t="shared" si="0"/>
        <v>3.6569995880126953</v>
      </c>
      <c r="J38" s="13">
        <f t="shared" si="1"/>
        <v>7.9274485096106823E-2</v>
      </c>
      <c r="K38" s="13">
        <f>AVERAGE(J38:J40)</f>
        <v>8.0672791723749748E-2</v>
      </c>
      <c r="L38" s="9">
        <f>J38/K38</f>
        <v>0.98266693642596148</v>
      </c>
    </row>
    <row r="39" spans="5:12" x14ac:dyDescent="0.25">
      <c r="E39" s="9" t="s">
        <v>187</v>
      </c>
      <c r="F39" s="9" t="s">
        <v>113</v>
      </c>
      <c r="G39" s="10">
        <v>24.930999755859375</v>
      </c>
      <c r="H39" s="10">
        <v>21.288999557495117</v>
      </c>
      <c r="I39" s="11">
        <f t="shared" si="0"/>
        <v>3.6420001983642578</v>
      </c>
      <c r="J39" s="13">
        <f t="shared" si="1"/>
        <v>8.0102984246201353E-2</v>
      </c>
      <c r="K39" s="9"/>
      <c r="L39" s="9">
        <f>J39/K38</f>
        <v>0.99293680725095512</v>
      </c>
    </row>
    <row r="40" spans="5:12" x14ac:dyDescent="0.25">
      <c r="E40" s="9" t="s">
        <v>187</v>
      </c>
      <c r="F40" s="9" t="s">
        <v>113</v>
      </c>
      <c r="G40" s="10">
        <v>24.865999221801758</v>
      </c>
      <c r="H40" s="10">
        <v>21.268999099731445</v>
      </c>
      <c r="I40" s="11">
        <f t="shared" si="0"/>
        <v>3.5970001220703125</v>
      </c>
      <c r="J40" s="13">
        <f t="shared" si="1"/>
        <v>8.2640905828941055E-2</v>
      </c>
      <c r="K40" s="9"/>
      <c r="L40" s="9">
        <f>J40/K38</f>
        <v>1.0243962563230833</v>
      </c>
    </row>
    <row r="41" spans="5:12" x14ac:dyDescent="0.25">
      <c r="E41" s="9" t="s">
        <v>188</v>
      </c>
      <c r="F41" s="9" t="s">
        <v>113</v>
      </c>
      <c r="G41" s="10">
        <v>24.618000030517578</v>
      </c>
      <c r="H41" s="10">
        <v>21.690000534057617</v>
      </c>
      <c r="I41" s="11">
        <f t="shared" si="0"/>
        <v>2.9279994964599609</v>
      </c>
      <c r="J41" s="13">
        <f t="shared" si="1"/>
        <v>0.13139665949698429</v>
      </c>
      <c r="K41" s="13">
        <v>8.0672791723749748E-2</v>
      </c>
      <c r="L41" s="9">
        <f>J41/K41</f>
        <v>1.6287605361040411</v>
      </c>
    </row>
    <row r="42" spans="5:12" x14ac:dyDescent="0.25">
      <c r="E42" s="9" t="s">
        <v>188</v>
      </c>
      <c r="F42" s="9" t="s">
        <v>113</v>
      </c>
      <c r="G42" s="10">
        <v>24.549999237060547</v>
      </c>
      <c r="H42" s="10">
        <v>21.652000427246094</v>
      </c>
      <c r="I42" s="11">
        <f t="shared" si="0"/>
        <v>2.8979988098144531</v>
      </c>
      <c r="J42" s="13">
        <f t="shared" si="1"/>
        <v>0.13415764647567358</v>
      </c>
      <c r="K42" s="9"/>
      <c r="L42" s="9">
        <f>J42/K41</f>
        <v>1.6629850487271298</v>
      </c>
    </row>
    <row r="43" spans="5:12" x14ac:dyDescent="0.25">
      <c r="E43" s="9" t="s">
        <v>188</v>
      </c>
      <c r="F43" s="9" t="s">
        <v>113</v>
      </c>
      <c r="G43" s="10">
        <v>24.694999694824219</v>
      </c>
      <c r="H43" s="10">
        <v>21.603000640869141</v>
      </c>
      <c r="I43" s="11">
        <f t="shared" si="0"/>
        <v>3.0919990539550781</v>
      </c>
      <c r="J43" s="13">
        <f t="shared" si="1"/>
        <v>0.11727772646723672</v>
      </c>
      <c r="K43" s="9"/>
      <c r="L43" s="9">
        <f>J43/K41</f>
        <v>1.4537457296486571</v>
      </c>
    </row>
    <row r="44" spans="5:12" x14ac:dyDescent="0.25">
      <c r="E44" s="9" t="s">
        <v>189</v>
      </c>
      <c r="F44" s="9" t="s">
        <v>113</v>
      </c>
      <c r="G44" s="10">
        <v>25.603000640869141</v>
      </c>
      <c r="H44" s="10">
        <v>22.156000137329102</v>
      </c>
      <c r="I44" s="11">
        <f t="shared" si="0"/>
        <v>3.4470005035400391</v>
      </c>
      <c r="J44" s="13">
        <f t="shared" si="1"/>
        <v>9.1695802006108579E-2</v>
      </c>
      <c r="K44" s="13">
        <v>8.0672791723749748E-2</v>
      </c>
      <c r="L44" s="9">
        <f>J44/K44</f>
        <v>1.1366385127727481</v>
      </c>
    </row>
    <row r="45" spans="5:12" x14ac:dyDescent="0.25">
      <c r="E45" s="9" t="s">
        <v>189</v>
      </c>
      <c r="F45" s="9" t="s">
        <v>113</v>
      </c>
      <c r="G45" s="10">
        <v>25.771999359130859</v>
      </c>
      <c r="H45" s="10">
        <v>22.148000717163086</v>
      </c>
      <c r="I45" s="11">
        <f t="shared" si="0"/>
        <v>3.6239986419677734</v>
      </c>
      <c r="J45" s="13">
        <f t="shared" si="1"/>
        <v>8.110874928264343E-2</v>
      </c>
      <c r="K45" s="9"/>
      <c r="L45" s="9">
        <f>J45/K44</f>
        <v>1.0054040222183775</v>
      </c>
    </row>
    <row r="46" spans="5:12" x14ac:dyDescent="0.25">
      <c r="E46" s="9" t="s">
        <v>189</v>
      </c>
      <c r="F46" s="9" t="s">
        <v>113</v>
      </c>
      <c r="G46" s="10">
        <v>25.479999542236328</v>
      </c>
      <c r="H46" s="10">
        <v>22.297000885009766</v>
      </c>
      <c r="I46" s="11">
        <f t="shared" si="0"/>
        <v>3.1829986572265625</v>
      </c>
      <c r="J46" s="13">
        <f t="shared" si="1"/>
        <v>0.11010877424842369</v>
      </c>
      <c r="K46" s="9"/>
      <c r="L46" s="9">
        <f>J46/K44</f>
        <v>1.3648811686779412</v>
      </c>
    </row>
    <row r="47" spans="5:12" x14ac:dyDescent="0.25">
      <c r="E47" s="9" t="s">
        <v>187</v>
      </c>
      <c r="F47" s="9" t="s">
        <v>190</v>
      </c>
      <c r="G47" s="10">
        <v>29.086999893188477</v>
      </c>
      <c r="H47" s="10">
        <v>21.284999847412109</v>
      </c>
      <c r="I47" s="11">
        <f t="shared" si="0"/>
        <v>7.8020000457763672</v>
      </c>
      <c r="J47" s="13">
        <f t="shared" si="1"/>
        <v>4.4808866712059987E-3</v>
      </c>
      <c r="K47" s="13">
        <f>AVERAGE(J47:J49)</f>
        <v>4.6046624257913673E-3</v>
      </c>
      <c r="L47" s="9">
        <f>J47/K47</f>
        <v>0.97311947258238018</v>
      </c>
    </row>
    <row r="48" spans="5:12" x14ac:dyDescent="0.25">
      <c r="E48" s="9" t="s">
        <v>187</v>
      </c>
      <c r="F48" s="9" t="s">
        <v>190</v>
      </c>
      <c r="G48" s="10">
        <v>29.047000885009766</v>
      </c>
      <c r="H48" s="10">
        <v>21.288999557495117</v>
      </c>
      <c r="I48" s="11">
        <f t="shared" si="0"/>
        <v>7.7580013275146484</v>
      </c>
      <c r="J48" s="13">
        <f t="shared" si="1"/>
        <v>4.6196480938723141E-3</v>
      </c>
      <c r="K48" s="9"/>
      <c r="L48" s="9">
        <f>J48/K47</f>
        <v>1.00325445530969</v>
      </c>
    </row>
    <row r="49" spans="5:12" x14ac:dyDescent="0.25">
      <c r="E49" s="9" t="s">
        <v>187</v>
      </c>
      <c r="F49" s="9" t="s">
        <v>190</v>
      </c>
      <c r="G49" s="10">
        <v>28.99799919128418</v>
      </c>
      <c r="H49" s="10">
        <v>21.268999099731445</v>
      </c>
      <c r="I49" s="11">
        <f t="shared" si="0"/>
        <v>7.7290000915527344</v>
      </c>
      <c r="J49" s="13">
        <f t="shared" si="1"/>
        <v>4.7134525122957873E-3</v>
      </c>
      <c r="K49" s="9"/>
      <c r="L49" s="9">
        <f>J49/K47</f>
        <v>1.0236260721079293</v>
      </c>
    </row>
    <row r="50" spans="5:12" x14ac:dyDescent="0.25">
      <c r="E50" s="9" t="s">
        <v>188</v>
      </c>
      <c r="F50" s="9" t="s">
        <v>190</v>
      </c>
      <c r="G50" s="10">
        <v>30.819000244140625</v>
      </c>
      <c r="H50" s="10">
        <v>21.690000534057617</v>
      </c>
      <c r="I50" s="11">
        <f t="shared" si="0"/>
        <v>9.1289997100830078</v>
      </c>
      <c r="J50" s="13">
        <f t="shared" si="1"/>
        <v>1.7860649868484098E-3</v>
      </c>
      <c r="K50" s="13">
        <v>4.6046624257913673E-3</v>
      </c>
      <c r="L50" s="9">
        <f>J50/K50</f>
        <v>0.38788185141312564</v>
      </c>
    </row>
    <row r="51" spans="5:12" x14ac:dyDescent="0.25">
      <c r="E51" s="9" t="s">
        <v>188</v>
      </c>
      <c r="F51" s="9" t="s">
        <v>190</v>
      </c>
      <c r="G51" s="10">
        <v>30.983999252319336</v>
      </c>
      <c r="H51" s="10">
        <v>21.652000427246094</v>
      </c>
      <c r="I51" s="11">
        <f t="shared" si="0"/>
        <v>9.3319988250732422</v>
      </c>
      <c r="J51" s="13">
        <f t="shared" si="1"/>
        <v>1.5516309513310452E-3</v>
      </c>
      <c r="K51" s="9"/>
      <c r="L51" s="9">
        <f>J51/K50</f>
        <v>0.33696953388811746</v>
      </c>
    </row>
    <row r="52" spans="5:12" x14ac:dyDescent="0.25">
      <c r="E52" s="9" t="s">
        <v>188</v>
      </c>
      <c r="F52" s="9" t="s">
        <v>190</v>
      </c>
      <c r="G52" s="10">
        <v>30.875999450683594</v>
      </c>
      <c r="H52" s="10">
        <v>21.603000640869141</v>
      </c>
      <c r="I52" s="11">
        <f t="shared" si="0"/>
        <v>9.2729988098144531</v>
      </c>
      <c r="J52" s="13">
        <f t="shared" si="1"/>
        <v>1.6164013648909E-3</v>
      </c>
      <c r="K52" s="9"/>
      <c r="L52" s="9">
        <f>J52/K50</f>
        <v>0.3510358014166699</v>
      </c>
    </row>
    <row r="53" spans="5:12" x14ac:dyDescent="0.25">
      <c r="E53" s="9" t="s">
        <v>189</v>
      </c>
      <c r="F53" s="9" t="s">
        <v>190</v>
      </c>
      <c r="G53" s="10">
        <v>26.379999160766602</v>
      </c>
      <c r="H53" s="10">
        <v>22.156000137329102</v>
      </c>
      <c r="I53" s="11">
        <f t="shared" si="0"/>
        <v>4.2239990234375</v>
      </c>
      <c r="J53" s="13">
        <f t="shared" si="1"/>
        <v>5.3511804006364017E-2</v>
      </c>
      <c r="K53" s="13">
        <v>4.6046624257913673E-3</v>
      </c>
      <c r="L53" s="9">
        <f>J53/K53</f>
        <v>11.621221939449201</v>
      </c>
    </row>
    <row r="54" spans="5:12" x14ac:dyDescent="0.25">
      <c r="E54" s="9" t="s">
        <v>189</v>
      </c>
      <c r="F54" s="9" t="s">
        <v>190</v>
      </c>
      <c r="G54" s="10">
        <v>26.131999969482422</v>
      </c>
      <c r="H54" s="10">
        <v>22.148000717163086</v>
      </c>
      <c r="I54" s="11">
        <f t="shared" si="0"/>
        <v>3.9839992523193359</v>
      </c>
      <c r="J54" s="13">
        <f t="shared" si="1"/>
        <v>6.3197037805236292E-2</v>
      </c>
      <c r="K54" s="9"/>
      <c r="L54" s="9">
        <f>J54/K53</f>
        <v>13.724575649945741</v>
      </c>
    </row>
    <row r="55" spans="5:12" x14ac:dyDescent="0.25">
      <c r="E55" s="9" t="s">
        <v>189</v>
      </c>
      <c r="F55" s="9" t="s">
        <v>190</v>
      </c>
      <c r="G55" s="10">
        <v>26.50200080871582</v>
      </c>
      <c r="H55" s="10">
        <v>22.297000885009766</v>
      </c>
      <c r="I55" s="11">
        <f t="shared" si="0"/>
        <v>4.2049999237060547</v>
      </c>
      <c r="J55" s="13">
        <f t="shared" si="1"/>
        <v>5.4221170814378723E-2</v>
      </c>
      <c r="K55" s="9"/>
      <c r="L55" s="9">
        <f>J55/K53</f>
        <v>11.775275970433414</v>
      </c>
    </row>
    <row r="56" spans="5:12" x14ac:dyDescent="0.25">
      <c r="E56" s="9" t="s">
        <v>187</v>
      </c>
      <c r="F56" s="9" t="s">
        <v>49</v>
      </c>
      <c r="G56" s="10">
        <v>26.507999420166016</v>
      </c>
      <c r="H56" s="10">
        <v>21.284999847412109</v>
      </c>
      <c r="I56" s="11">
        <f t="shared" si="0"/>
        <v>5.2229995727539063</v>
      </c>
      <c r="J56" s="13">
        <f t="shared" si="1"/>
        <v>2.6774444015618969E-2</v>
      </c>
      <c r="K56" s="13">
        <f>AVERAGE(J56:J58)</f>
        <v>2.7474508292380091E-2</v>
      </c>
      <c r="L56" s="9">
        <f>J56/K56</f>
        <v>0.97451949751707545</v>
      </c>
    </row>
    <row r="57" spans="5:12" x14ac:dyDescent="0.25">
      <c r="E57" s="9" t="s">
        <v>187</v>
      </c>
      <c r="F57" s="9" t="s">
        <v>49</v>
      </c>
      <c r="G57" s="10">
        <v>26.454000473022461</v>
      </c>
      <c r="H57" s="10">
        <v>21.288999557495117</v>
      </c>
      <c r="I57" s="11">
        <f t="shared" si="0"/>
        <v>5.1650009155273438</v>
      </c>
      <c r="J57" s="13">
        <f t="shared" si="1"/>
        <v>2.7872748543959935E-2</v>
      </c>
      <c r="K57" s="9"/>
      <c r="L57" s="9">
        <f>J57/K56</f>
        <v>1.014494900048504</v>
      </c>
    </row>
    <row r="58" spans="5:12" x14ac:dyDescent="0.25">
      <c r="E58" s="9" t="s">
        <v>187</v>
      </c>
      <c r="F58" s="9" t="s">
        <v>49</v>
      </c>
      <c r="G58" s="10">
        <v>26.438999176025391</v>
      </c>
      <c r="H58" s="10">
        <v>21.268999099731445</v>
      </c>
      <c r="I58" s="11">
        <f t="shared" si="0"/>
        <v>5.1700000762939453</v>
      </c>
      <c r="J58" s="13">
        <f t="shared" si="1"/>
        <v>2.7776332317561363E-2</v>
      </c>
      <c r="K58" s="9"/>
      <c r="L58" s="9">
        <f>J58/K56</f>
        <v>1.0109856024344204</v>
      </c>
    </row>
    <row r="59" spans="5:12" x14ac:dyDescent="0.25">
      <c r="E59" s="9" t="s">
        <v>188</v>
      </c>
      <c r="F59" s="9" t="s">
        <v>49</v>
      </c>
      <c r="G59" s="10">
        <v>25.825000762939453</v>
      </c>
      <c r="H59" s="10">
        <v>21.690000534057617</v>
      </c>
      <c r="I59" s="11">
        <f t="shared" si="0"/>
        <v>4.1350002288818359</v>
      </c>
      <c r="J59" s="13">
        <f t="shared" si="1"/>
        <v>5.6916855569707166E-2</v>
      </c>
      <c r="K59" s="13">
        <v>2.7474508292380091E-2</v>
      </c>
      <c r="L59" s="9">
        <f>J59/K59</f>
        <v>2.0716241748170887</v>
      </c>
    </row>
    <row r="60" spans="5:12" x14ac:dyDescent="0.25">
      <c r="E60" s="9" t="s">
        <v>188</v>
      </c>
      <c r="F60" s="9" t="s">
        <v>49</v>
      </c>
      <c r="G60" s="10">
        <v>25.757999420166016</v>
      </c>
      <c r="H60" s="10">
        <v>21.652000427246094</v>
      </c>
      <c r="I60" s="11">
        <f t="shared" si="0"/>
        <v>4.1059989929199219</v>
      </c>
      <c r="J60" s="13">
        <f t="shared" si="1"/>
        <v>5.8072582678508185E-2</v>
      </c>
      <c r="K60" s="9"/>
      <c r="L60" s="9">
        <f>J60/K59</f>
        <v>2.1136896085821602</v>
      </c>
    </row>
    <row r="61" spans="5:12" x14ac:dyDescent="0.25">
      <c r="E61" s="9" t="s">
        <v>188</v>
      </c>
      <c r="F61" s="9" t="s">
        <v>49</v>
      </c>
      <c r="G61" s="10">
        <v>25.893999099731445</v>
      </c>
      <c r="H61" s="10">
        <v>21.603000640869141</v>
      </c>
      <c r="I61" s="11">
        <f t="shared" si="0"/>
        <v>4.2909984588623047</v>
      </c>
      <c r="J61" s="13">
        <f t="shared" si="1"/>
        <v>5.108351259969731E-2</v>
      </c>
      <c r="K61" s="9"/>
      <c r="L61" s="9">
        <f>J61/K59</f>
        <v>1.8593057992548334</v>
      </c>
    </row>
    <row r="62" spans="5:12" x14ac:dyDescent="0.25">
      <c r="E62" s="9" t="s">
        <v>189</v>
      </c>
      <c r="F62" s="9" t="s">
        <v>49</v>
      </c>
      <c r="G62" s="10">
        <v>27.533000946044922</v>
      </c>
      <c r="H62" s="10">
        <v>22.156000137329102</v>
      </c>
      <c r="I62" s="11">
        <f t="shared" si="0"/>
        <v>5.3770008087158203</v>
      </c>
      <c r="J62" s="13">
        <f t="shared" si="1"/>
        <v>2.4063648205776698E-2</v>
      </c>
      <c r="K62" s="13">
        <v>2.7474508292380091E-2</v>
      </c>
      <c r="L62" s="9">
        <f>J62/K62</f>
        <v>0.87585364402865851</v>
      </c>
    </row>
    <row r="63" spans="5:12" x14ac:dyDescent="0.25">
      <c r="E63" s="9" t="s">
        <v>189</v>
      </c>
      <c r="F63" s="9" t="s">
        <v>49</v>
      </c>
      <c r="G63" s="10">
        <v>27.472999572753906</v>
      </c>
      <c r="H63" s="10">
        <v>22.148000717163086</v>
      </c>
      <c r="I63" s="11">
        <f t="shared" si="0"/>
        <v>5.3249988555908203</v>
      </c>
      <c r="J63" s="13">
        <f t="shared" si="1"/>
        <v>2.4946844362571986E-2</v>
      </c>
      <c r="K63" s="9"/>
      <c r="L63" s="9">
        <f>J63/K62</f>
        <v>0.90799966634856433</v>
      </c>
    </row>
    <row r="64" spans="5:12" x14ac:dyDescent="0.25">
      <c r="E64" s="9" t="s">
        <v>189</v>
      </c>
      <c r="F64" s="9" t="s">
        <v>49</v>
      </c>
      <c r="G64" s="10">
        <v>27.704999923706055</v>
      </c>
      <c r="H64" s="10">
        <v>22.297000885009766</v>
      </c>
      <c r="I64" s="11">
        <f t="shared" si="0"/>
        <v>5.4079990386962891</v>
      </c>
      <c r="J64" s="13">
        <f t="shared" si="1"/>
        <v>2.3552123655212254E-2</v>
      </c>
      <c r="K64" s="9"/>
      <c r="L64" s="9">
        <f>J64/K62</f>
        <v>0.85723549279112343</v>
      </c>
    </row>
    <row r="65" spans="5:12" x14ac:dyDescent="0.25">
      <c r="E65" s="9" t="s">
        <v>187</v>
      </c>
      <c r="F65" s="9" t="s">
        <v>66</v>
      </c>
      <c r="G65" s="10">
        <v>25.954000473022461</v>
      </c>
      <c r="H65" s="10">
        <v>21.284999847412109</v>
      </c>
      <c r="I65" s="11">
        <f t="shared" si="0"/>
        <v>4.6690006256103516</v>
      </c>
      <c r="J65" s="13">
        <f t="shared" si="1"/>
        <v>3.9308888323963523E-2</v>
      </c>
      <c r="K65" s="13">
        <f>AVERAGE(J65:J67)</f>
        <v>3.3275659600001041E-2</v>
      </c>
      <c r="L65" s="9">
        <f>J65/K65</f>
        <v>1.1813105674383775</v>
      </c>
    </row>
    <row r="66" spans="5:12" x14ac:dyDescent="0.25">
      <c r="E66" s="9" t="s">
        <v>187</v>
      </c>
      <c r="F66" s="9" t="s">
        <v>66</v>
      </c>
      <c r="G66" s="10">
        <v>26.340999603271484</v>
      </c>
      <c r="H66" s="10">
        <v>21.288999557495117</v>
      </c>
      <c r="I66" s="11">
        <f t="shared" si="0"/>
        <v>5.0520000457763672</v>
      </c>
      <c r="J66" s="13">
        <f t="shared" si="1"/>
        <v>3.0143692311802188E-2</v>
      </c>
      <c r="K66" s="9"/>
      <c r="L66" s="9">
        <f>J66/K65</f>
        <v>0.90587813056608035</v>
      </c>
    </row>
    <row r="67" spans="5:12" x14ac:dyDescent="0.25">
      <c r="E67" s="9" t="s">
        <v>187</v>
      </c>
      <c r="F67" s="9" t="s">
        <v>66</v>
      </c>
      <c r="G67" s="10">
        <v>26.309999465942383</v>
      </c>
      <c r="H67" s="10">
        <v>21.268999099731445</v>
      </c>
      <c r="I67" s="11">
        <f t="shared" si="0"/>
        <v>5.0410003662109375</v>
      </c>
      <c r="J67" s="13">
        <f t="shared" si="1"/>
        <v>3.0374398164237419E-2</v>
      </c>
      <c r="K67" s="9"/>
      <c r="L67" s="9">
        <f>J67/K65</f>
        <v>0.91281130199554239</v>
      </c>
    </row>
    <row r="68" spans="5:12" x14ac:dyDescent="0.25">
      <c r="E68" s="9" t="s">
        <v>188</v>
      </c>
      <c r="F68" s="9" t="s">
        <v>66</v>
      </c>
      <c r="G68" s="10">
        <v>25.916000366210938</v>
      </c>
      <c r="H68" s="10">
        <v>21.690000534057617</v>
      </c>
      <c r="I68" s="11">
        <f t="shared" si="0"/>
        <v>4.2259998321533203</v>
      </c>
      <c r="J68" s="13">
        <f t="shared" si="1"/>
        <v>5.3437642335314332E-2</v>
      </c>
      <c r="K68" s="13">
        <v>3.3275659600001041E-2</v>
      </c>
      <c r="L68" s="9">
        <f>J68/K68</f>
        <v>1.6059078310595731</v>
      </c>
    </row>
    <row r="69" spans="5:12" x14ac:dyDescent="0.25">
      <c r="E69" s="9" t="s">
        <v>188</v>
      </c>
      <c r="F69" s="9" t="s">
        <v>66</v>
      </c>
      <c r="G69" s="10">
        <v>25.711000442504883</v>
      </c>
      <c r="H69" s="10">
        <v>21.652000427246094</v>
      </c>
      <c r="I69" s="11">
        <f t="shared" si="0"/>
        <v>4.0590000152587891</v>
      </c>
      <c r="J69" s="13">
        <f t="shared" si="1"/>
        <v>5.9995578180383313E-2</v>
      </c>
      <c r="K69" s="9"/>
      <c r="L69" s="9">
        <f>J69/K68</f>
        <v>1.8029868949729682</v>
      </c>
    </row>
    <row r="70" spans="5:12" x14ac:dyDescent="0.25">
      <c r="E70" s="9" t="s">
        <v>188</v>
      </c>
      <c r="F70" s="9" t="s">
        <v>66</v>
      </c>
      <c r="G70" s="10">
        <v>25.649999618530273</v>
      </c>
      <c r="H70" s="10">
        <v>21.603000640869141</v>
      </c>
      <c r="I70" s="11">
        <f t="shared" si="0"/>
        <v>4.0469989776611328</v>
      </c>
      <c r="J70" s="13">
        <f t="shared" si="1"/>
        <v>6.0496732050721487E-2</v>
      </c>
      <c r="K70" s="9"/>
      <c r="L70" s="9">
        <f>J70/K68</f>
        <v>1.818047569242462</v>
      </c>
    </row>
    <row r="71" spans="5:12" x14ac:dyDescent="0.25">
      <c r="E71" s="9" t="s">
        <v>189</v>
      </c>
      <c r="F71" s="9" t="s">
        <v>66</v>
      </c>
      <c r="G71" s="10">
        <v>27.475000381469727</v>
      </c>
      <c r="H71" s="10">
        <v>22.156000137329102</v>
      </c>
      <c r="I71" s="11">
        <f t="shared" si="0"/>
        <v>5.319000244140625</v>
      </c>
      <c r="J71" s="13">
        <f t="shared" si="1"/>
        <v>2.5050787304501547E-2</v>
      </c>
      <c r="K71" s="13">
        <v>3.3275659600001041E-2</v>
      </c>
      <c r="L71" s="9">
        <f>J71/K71</f>
        <v>0.75282616800481883</v>
      </c>
    </row>
    <row r="72" spans="5:12" x14ac:dyDescent="0.25">
      <c r="E72" s="9" t="s">
        <v>189</v>
      </c>
      <c r="F72" s="9" t="s">
        <v>66</v>
      </c>
      <c r="G72" s="10">
        <v>27.292999267578125</v>
      </c>
      <c r="H72" s="10">
        <v>22.148000717163086</v>
      </c>
      <c r="I72" s="11">
        <f t="shared" si="0"/>
        <v>5.1449985504150391</v>
      </c>
      <c r="J72" s="13">
        <f t="shared" si="1"/>
        <v>2.8261883945624781E-2</v>
      </c>
      <c r="K72" s="9"/>
      <c r="L72" s="9">
        <f>J72/K71</f>
        <v>0.84932603246199501</v>
      </c>
    </row>
    <row r="73" spans="5:12" x14ac:dyDescent="0.25">
      <c r="E73" s="9" t="s">
        <v>189</v>
      </c>
      <c r="F73" s="9" t="s">
        <v>66</v>
      </c>
      <c r="G73" s="10">
        <v>27.408000946044922</v>
      </c>
      <c r="H73" s="10">
        <v>22.297000885009766</v>
      </c>
      <c r="I73" s="11">
        <f t="shared" si="0"/>
        <v>5.1110000610351563</v>
      </c>
      <c r="J73" s="13">
        <f t="shared" si="1"/>
        <v>2.893581197981036E-2</v>
      </c>
      <c r="K73" s="9"/>
      <c r="L73" s="9">
        <f>J73/K71</f>
        <v>0.86957891526842801</v>
      </c>
    </row>
  </sheetData>
  <mergeCells count="3">
    <mergeCell ref="F2:H2"/>
    <mergeCell ref="I2:K2"/>
    <mergeCell ref="L2:N2"/>
  </mergeCells>
  <phoneticPr fontId="2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760C6-EA10-471B-B83A-B6491CF55308}">
  <dimension ref="A1:S25"/>
  <sheetViews>
    <sheetView workbookViewId="0">
      <selection activeCell="R5" sqref="R5"/>
    </sheetView>
  </sheetViews>
  <sheetFormatPr defaultRowHeight="13.2" x14ac:dyDescent="0.25"/>
  <cols>
    <col min="1" max="16384" width="8.88671875" style="18"/>
  </cols>
  <sheetData>
    <row r="1" spans="1:19" x14ac:dyDescent="0.25">
      <c r="A1" s="4"/>
      <c r="B1" s="31" t="s">
        <v>252</v>
      </c>
      <c r="C1" s="31"/>
      <c r="D1" s="31"/>
      <c r="E1" s="31"/>
      <c r="F1" s="31"/>
      <c r="G1" s="31" t="s">
        <v>253</v>
      </c>
      <c r="H1" s="31"/>
      <c r="I1" s="31"/>
      <c r="J1" s="31"/>
      <c r="K1" s="31"/>
      <c r="L1" s="31" t="s">
        <v>254</v>
      </c>
      <c r="M1" s="31"/>
      <c r="N1" s="31"/>
      <c r="O1" s="31"/>
      <c r="P1" s="31"/>
    </row>
    <row r="2" spans="1:19" x14ac:dyDescent="0.25">
      <c r="A2" s="1" t="s">
        <v>23</v>
      </c>
      <c r="B2" s="2">
        <v>29.98</v>
      </c>
      <c r="C2" s="2">
        <v>12.75</v>
      </c>
      <c r="D2" s="2">
        <v>2.12</v>
      </c>
      <c r="E2" s="2">
        <v>-1.47</v>
      </c>
      <c r="F2" s="2">
        <v>2.88</v>
      </c>
      <c r="G2" s="2">
        <v>3.3</v>
      </c>
      <c r="H2" s="2">
        <v>1.45</v>
      </c>
      <c r="I2" s="2">
        <v>6.49</v>
      </c>
      <c r="J2" s="2">
        <v>30.9</v>
      </c>
      <c r="K2" s="2">
        <v>57.71</v>
      </c>
      <c r="L2" s="2">
        <v>-0.34</v>
      </c>
      <c r="M2" s="2">
        <v>-1.46</v>
      </c>
      <c r="N2" s="2">
        <v>-0.08</v>
      </c>
      <c r="O2" s="2">
        <v>15.6</v>
      </c>
      <c r="P2" s="2">
        <v>31.44</v>
      </c>
    </row>
    <row r="3" spans="1:19" x14ac:dyDescent="0.25">
      <c r="A3" s="1" t="s">
        <v>24</v>
      </c>
      <c r="B3" s="2">
        <v>38.74</v>
      </c>
      <c r="C3" s="2">
        <v>19.989999999999998</v>
      </c>
      <c r="D3" s="2">
        <v>15.8</v>
      </c>
      <c r="E3" s="2">
        <v>13.86</v>
      </c>
      <c r="F3" s="2">
        <v>7.74</v>
      </c>
      <c r="G3" s="2">
        <v>17.63</v>
      </c>
      <c r="H3" s="2">
        <v>20.77</v>
      </c>
      <c r="I3" s="2">
        <v>30.44</v>
      </c>
      <c r="J3" s="2">
        <v>45.52</v>
      </c>
      <c r="K3" s="2">
        <v>63.5</v>
      </c>
      <c r="L3" s="2">
        <v>12.04</v>
      </c>
      <c r="M3" s="2">
        <v>11.99</v>
      </c>
      <c r="N3" s="2">
        <v>26.08</v>
      </c>
      <c r="O3" s="2">
        <v>19.46</v>
      </c>
      <c r="P3" s="2">
        <v>37.24</v>
      </c>
    </row>
    <row r="4" spans="1:19" x14ac:dyDescent="0.25">
      <c r="A4" s="1" t="s">
        <v>25</v>
      </c>
      <c r="B4" s="2">
        <v>62.56</v>
      </c>
      <c r="C4" s="2">
        <v>48.76</v>
      </c>
      <c r="D4" s="2">
        <v>50.09</v>
      </c>
      <c r="E4" s="2">
        <v>46.89</v>
      </c>
      <c r="F4" s="2">
        <v>48.53</v>
      </c>
      <c r="G4" s="2">
        <v>69.84</v>
      </c>
      <c r="H4" s="2">
        <v>66.17</v>
      </c>
      <c r="I4" s="2">
        <v>75.260000000000005</v>
      </c>
      <c r="J4" s="2">
        <v>77.45</v>
      </c>
      <c r="K4" s="2">
        <v>91.55</v>
      </c>
      <c r="L4" s="2">
        <v>48.29</v>
      </c>
      <c r="M4" s="2">
        <v>49.23</v>
      </c>
      <c r="N4" s="2">
        <v>51.84</v>
      </c>
      <c r="O4" s="2">
        <v>55.01</v>
      </c>
      <c r="P4" s="2">
        <v>61.09</v>
      </c>
    </row>
    <row r="5" spans="1:19" x14ac:dyDescent="0.25">
      <c r="A5" s="1" t="s">
        <v>26</v>
      </c>
      <c r="B5" s="2">
        <v>99.3</v>
      </c>
      <c r="C5" s="2">
        <v>98.13</v>
      </c>
      <c r="D5" s="2">
        <v>99.38</v>
      </c>
      <c r="E5" s="2">
        <v>98.35</v>
      </c>
      <c r="F5" s="2">
        <v>97.68</v>
      </c>
      <c r="G5" s="2">
        <v>99.75</v>
      </c>
      <c r="H5" s="2">
        <v>99.76</v>
      </c>
      <c r="I5" s="2">
        <v>99.85</v>
      </c>
      <c r="J5" s="2">
        <v>99.88</v>
      </c>
      <c r="K5" s="2">
        <v>99.9</v>
      </c>
      <c r="L5" s="2">
        <v>95.05</v>
      </c>
      <c r="M5" s="2">
        <v>95.71</v>
      </c>
      <c r="N5" s="2">
        <v>97.13</v>
      </c>
      <c r="O5" s="2">
        <v>98.66</v>
      </c>
      <c r="P5" s="2">
        <v>97.99</v>
      </c>
    </row>
    <row r="7" spans="1:19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x14ac:dyDescent="0.25">
      <c r="A8" s="14" t="s">
        <v>184</v>
      </c>
      <c r="B8" s="14"/>
      <c r="C8" s="14"/>
      <c r="D8" s="14"/>
      <c r="E8" s="14"/>
      <c r="F8" s="14"/>
      <c r="G8" s="15"/>
      <c r="H8" s="15"/>
      <c r="I8" s="15"/>
      <c r="J8" s="15"/>
      <c r="K8" s="15"/>
      <c r="L8" s="15"/>
      <c r="M8" s="15"/>
      <c r="N8" s="14"/>
      <c r="O8" s="14"/>
      <c r="P8" s="14"/>
      <c r="Q8" s="14"/>
      <c r="R8" s="14"/>
      <c r="S8" s="14"/>
    </row>
    <row r="9" spans="1:19" x14ac:dyDescent="0.25">
      <c r="A9" s="14">
        <v>2769493</v>
      </c>
      <c r="B9" s="14">
        <v>3677790</v>
      </c>
      <c r="C9" s="14">
        <v>3884773</v>
      </c>
      <c r="D9" s="14">
        <v>4225501</v>
      </c>
      <c r="E9" s="14">
        <v>3783804</v>
      </c>
      <c r="F9" s="14">
        <f>AVERAGE(A9:E9)</f>
        <v>3668272.2</v>
      </c>
      <c r="G9" s="15">
        <f>A9/3668272</f>
        <v>0.7549857262493076</v>
      </c>
      <c r="H9" s="15">
        <f t="shared" ref="H9:K13" si="0">B9/3668272</f>
        <v>1.0025946821827825</v>
      </c>
      <c r="I9" s="15">
        <f t="shared" si="0"/>
        <v>1.0590198872929815</v>
      </c>
      <c r="J9" s="15">
        <f t="shared" si="0"/>
        <v>1.1519050386667073</v>
      </c>
      <c r="K9" s="15">
        <f>E9/3668272</f>
        <v>1.0314949382161409</v>
      </c>
      <c r="L9" s="15"/>
      <c r="M9" s="15">
        <f t="shared" ref="M9:M13" si="1">AVERAGE(G9:K9)</f>
        <v>1.0000000545215839</v>
      </c>
      <c r="N9" s="14"/>
      <c r="O9" s="15">
        <f>1-G9</f>
        <v>0.2450142737506924</v>
      </c>
      <c r="P9" s="15">
        <f t="shared" ref="P9:S13" si="2">1-H9</f>
        <v>-2.5946821827824706E-3</v>
      </c>
      <c r="Q9" s="15">
        <f t="shared" si="2"/>
        <v>-5.9019887292981466E-2</v>
      </c>
      <c r="R9" s="15">
        <f t="shared" si="2"/>
        <v>-0.15190503866670735</v>
      </c>
      <c r="S9" s="15">
        <f t="shared" si="2"/>
        <v>-3.1494938216140911E-2</v>
      </c>
    </row>
    <row r="10" spans="1:19" x14ac:dyDescent="0.25">
      <c r="A10" s="14">
        <v>2568647</v>
      </c>
      <c r="B10" s="14">
        <v>3200529</v>
      </c>
      <c r="C10" s="14">
        <v>3590337</v>
      </c>
      <c r="D10" s="14">
        <v>3722113</v>
      </c>
      <c r="E10" s="14">
        <v>3562718</v>
      </c>
      <c r="F10" s="14"/>
      <c r="G10" s="15">
        <f t="shared" ref="G10:G13" si="3">A10/3668272</f>
        <v>0.70023351594429206</v>
      </c>
      <c r="H10" s="15">
        <f t="shared" si="0"/>
        <v>0.87248955366450476</v>
      </c>
      <c r="I10" s="15">
        <f t="shared" si="0"/>
        <v>0.97875430175297795</v>
      </c>
      <c r="J10" s="15">
        <f t="shared" si="0"/>
        <v>1.0146774830219787</v>
      </c>
      <c r="K10" s="15">
        <f t="shared" si="0"/>
        <v>0.97122514360985224</v>
      </c>
      <c r="L10" s="15"/>
      <c r="M10" s="15">
        <f t="shared" si="1"/>
        <v>0.90747599959872116</v>
      </c>
      <c r="N10" s="14"/>
      <c r="O10" s="15">
        <f t="shared" ref="O10:O13" si="4">1-G10</f>
        <v>0.29976648405570794</v>
      </c>
      <c r="P10" s="15">
        <f t="shared" si="2"/>
        <v>0.12751044633549524</v>
      </c>
      <c r="Q10" s="15">
        <f t="shared" si="2"/>
        <v>2.1245698247022049E-2</v>
      </c>
      <c r="R10" s="15">
        <f t="shared" si="2"/>
        <v>-1.4677483021978688E-2</v>
      </c>
      <c r="S10" s="15">
        <f t="shared" si="2"/>
        <v>2.8774856390147763E-2</v>
      </c>
    </row>
    <row r="11" spans="1:19" x14ac:dyDescent="0.25">
      <c r="A11" s="14">
        <v>2247255</v>
      </c>
      <c r="B11" s="14">
        <v>2934967</v>
      </c>
      <c r="C11" s="14">
        <v>3088844</v>
      </c>
      <c r="D11" s="14">
        <v>3159907</v>
      </c>
      <c r="E11" s="14">
        <v>3384373</v>
      </c>
      <c r="F11" s="14"/>
      <c r="G11" s="15">
        <f t="shared" si="3"/>
        <v>0.61261951131213821</v>
      </c>
      <c r="H11" s="15">
        <f t="shared" si="0"/>
        <v>0.80009524920725617</v>
      </c>
      <c r="I11" s="15">
        <f t="shared" si="0"/>
        <v>0.84204333811669363</v>
      </c>
      <c r="J11" s="15">
        <f t="shared" si="0"/>
        <v>0.86141567473731506</v>
      </c>
      <c r="K11" s="15">
        <f t="shared" si="0"/>
        <v>0.92260688411328273</v>
      </c>
      <c r="L11" s="15"/>
      <c r="M11" s="15">
        <f t="shared" si="1"/>
        <v>0.80775613149733716</v>
      </c>
      <c r="N11" s="14"/>
      <c r="O11" s="15">
        <f t="shared" si="4"/>
        <v>0.38738048868786179</v>
      </c>
      <c r="P11" s="15">
        <f t="shared" si="2"/>
        <v>0.19990475079274383</v>
      </c>
      <c r="Q11" s="15">
        <f t="shared" si="2"/>
        <v>0.15795666188330637</v>
      </c>
      <c r="R11" s="15">
        <f t="shared" si="2"/>
        <v>0.13858432526268494</v>
      </c>
      <c r="S11" s="15">
        <f t="shared" si="2"/>
        <v>7.7393115886717267E-2</v>
      </c>
    </row>
    <row r="12" spans="1:19" x14ac:dyDescent="0.25">
      <c r="A12" s="14">
        <v>1373574</v>
      </c>
      <c r="B12" s="14">
        <v>1879570</v>
      </c>
      <c r="C12" s="14">
        <v>1830905</v>
      </c>
      <c r="D12" s="14">
        <v>1948300</v>
      </c>
      <c r="E12" s="14">
        <v>1888007</v>
      </c>
      <c r="F12" s="14"/>
      <c r="G12" s="15">
        <f t="shared" si="3"/>
        <v>0.3744471511381926</v>
      </c>
      <c r="H12" s="15">
        <f t="shared" si="0"/>
        <v>0.5123856682383422</v>
      </c>
      <c r="I12" s="15">
        <f t="shared" si="0"/>
        <v>0.49911920381040448</v>
      </c>
      <c r="J12" s="15">
        <f t="shared" si="0"/>
        <v>0.53112201058154906</v>
      </c>
      <c r="K12" s="15">
        <f t="shared" si="0"/>
        <v>0.51468566125957949</v>
      </c>
      <c r="L12" s="15"/>
      <c r="M12" s="15">
        <f t="shared" si="1"/>
        <v>0.48635193900561358</v>
      </c>
      <c r="N12" s="14"/>
      <c r="O12" s="15">
        <f t="shared" si="4"/>
        <v>0.6255528488618074</v>
      </c>
      <c r="P12" s="15">
        <f t="shared" si="2"/>
        <v>0.4876143317616578</v>
      </c>
      <c r="Q12" s="15">
        <f t="shared" si="2"/>
        <v>0.50088079618959558</v>
      </c>
      <c r="R12" s="15">
        <f t="shared" si="2"/>
        <v>0.46887798941845094</v>
      </c>
      <c r="S12" s="15">
        <f t="shared" si="2"/>
        <v>0.48531433874042051</v>
      </c>
    </row>
    <row r="13" spans="1:19" x14ac:dyDescent="0.25">
      <c r="A13" s="14">
        <v>25638</v>
      </c>
      <c r="B13" s="14">
        <v>68442</v>
      </c>
      <c r="C13" s="14">
        <v>22752</v>
      </c>
      <c r="D13" s="14">
        <v>60643</v>
      </c>
      <c r="E13" s="14">
        <v>84998</v>
      </c>
      <c r="F13" s="14"/>
      <c r="G13" s="15">
        <f t="shared" si="3"/>
        <v>6.9891218535593873E-3</v>
      </c>
      <c r="H13" s="15">
        <f t="shared" si="0"/>
        <v>1.8657831262240094E-2</v>
      </c>
      <c r="I13" s="15">
        <f t="shared" si="0"/>
        <v>6.2023753963719157E-3</v>
      </c>
      <c r="J13" s="15">
        <f t="shared" si="0"/>
        <v>1.6531762093977765E-2</v>
      </c>
      <c r="K13" s="15">
        <f t="shared" si="0"/>
        <v>2.3171127986147157E-2</v>
      </c>
      <c r="L13" s="15"/>
      <c r="M13" s="15">
        <f t="shared" si="1"/>
        <v>1.4310443718459265E-2</v>
      </c>
      <c r="N13" s="14"/>
      <c r="O13" s="15">
        <f t="shared" si="4"/>
        <v>0.99301087814644062</v>
      </c>
      <c r="P13" s="15">
        <f t="shared" si="2"/>
        <v>0.98134216873775992</v>
      </c>
      <c r="Q13" s="15">
        <f t="shared" si="2"/>
        <v>0.99379762460362808</v>
      </c>
      <c r="R13" s="15">
        <f t="shared" si="2"/>
        <v>0.98346823790602222</v>
      </c>
      <c r="S13" s="15">
        <f t="shared" si="2"/>
        <v>0.97682887201385282</v>
      </c>
    </row>
    <row r="14" spans="1:19" x14ac:dyDescent="0.25">
      <c r="A14" s="18" t="s">
        <v>185</v>
      </c>
    </row>
    <row r="15" spans="1:19" x14ac:dyDescent="0.25">
      <c r="A15" s="14">
        <v>2473901</v>
      </c>
      <c r="B15" s="14">
        <v>2598824</v>
      </c>
      <c r="C15" s="14">
        <v>2275154</v>
      </c>
      <c r="D15" s="14">
        <v>2287296</v>
      </c>
      <c r="E15" s="14">
        <v>1458696</v>
      </c>
      <c r="F15" s="14">
        <f>AVERAGE(A15:E15)</f>
        <v>2218774.2000000002</v>
      </c>
      <c r="G15" s="15">
        <f>A15/2218774</f>
        <v>1.1149855731138008</v>
      </c>
      <c r="H15" s="15">
        <f t="shared" ref="H15:K19" si="5">B15/2218774</f>
        <v>1.1712882880365463</v>
      </c>
      <c r="I15" s="15">
        <f t="shared" si="5"/>
        <v>1.0254104293632429</v>
      </c>
      <c r="J15" s="15">
        <f t="shared" si="5"/>
        <v>1.0308828208731489</v>
      </c>
      <c r="K15" s="15">
        <f t="shared" si="5"/>
        <v>0.65743333931261139</v>
      </c>
      <c r="L15" s="15"/>
      <c r="M15" s="15">
        <f t="shared" ref="M15:M19" si="6">AVERAGE(G15:K15)</f>
        <v>1.00000009013987</v>
      </c>
      <c r="N15" s="14"/>
      <c r="O15" s="15">
        <f t="shared" ref="O15:S19" si="7">1-G15</f>
        <v>-0.11498557311380075</v>
      </c>
      <c r="P15" s="15">
        <f t="shared" si="7"/>
        <v>-0.17128828803654628</v>
      </c>
      <c r="Q15" s="15">
        <f t="shared" si="7"/>
        <v>-2.5410429363242892E-2</v>
      </c>
      <c r="R15" s="15">
        <f t="shared" si="7"/>
        <v>-3.0882820873148864E-2</v>
      </c>
      <c r="S15" s="15">
        <f t="shared" si="7"/>
        <v>0.34256666068738861</v>
      </c>
    </row>
    <row r="16" spans="1:19" x14ac:dyDescent="0.25">
      <c r="A16" s="14">
        <v>2145601</v>
      </c>
      <c r="B16" s="14">
        <v>2186522</v>
      </c>
      <c r="C16" s="14">
        <v>2074827</v>
      </c>
      <c r="D16" s="14">
        <v>1533080</v>
      </c>
      <c r="E16" s="14">
        <v>938271</v>
      </c>
      <c r="F16" s="14"/>
      <c r="G16" s="15">
        <f t="shared" ref="G16:G19" si="8">A16/2218774</f>
        <v>0.96702097644915619</v>
      </c>
      <c r="H16" s="15">
        <f t="shared" si="5"/>
        <v>0.98546404455794057</v>
      </c>
      <c r="I16" s="15">
        <f t="shared" si="5"/>
        <v>0.93512318063939814</v>
      </c>
      <c r="J16" s="15">
        <f t="shared" si="5"/>
        <v>0.69095815977652519</v>
      </c>
      <c r="K16" s="15">
        <f t="shared" si="5"/>
        <v>0.42287812999431218</v>
      </c>
      <c r="L16" s="15"/>
      <c r="M16" s="15">
        <f t="shared" si="6"/>
        <v>0.80028889828346639</v>
      </c>
      <c r="N16" s="14"/>
      <c r="O16" s="16">
        <f t="shared" si="7"/>
        <v>3.2979023550843811E-2</v>
      </c>
      <c r="P16" s="16">
        <f t="shared" si="7"/>
        <v>1.4535955442059434E-2</v>
      </c>
      <c r="Q16" s="16">
        <f t="shared" si="7"/>
        <v>6.4876819360601856E-2</v>
      </c>
      <c r="R16" s="16">
        <f t="shared" si="7"/>
        <v>0.30904184022347481</v>
      </c>
      <c r="S16" s="16">
        <f t="shared" si="7"/>
        <v>0.57712187000568782</v>
      </c>
    </row>
    <row r="17" spans="1:19" x14ac:dyDescent="0.25">
      <c r="A17" s="14">
        <v>1827511</v>
      </c>
      <c r="B17" s="14">
        <v>1757844</v>
      </c>
      <c r="C17" s="14">
        <v>1543377</v>
      </c>
      <c r="D17" s="14">
        <v>1208787</v>
      </c>
      <c r="E17" s="14">
        <v>809943</v>
      </c>
      <c r="F17" s="14"/>
      <c r="G17" s="15">
        <f t="shared" si="8"/>
        <v>0.82365802014986655</v>
      </c>
      <c r="H17" s="15">
        <f t="shared" si="5"/>
        <v>0.79225914852075963</v>
      </c>
      <c r="I17" s="15">
        <f t="shared" si="5"/>
        <v>0.69559901098534593</v>
      </c>
      <c r="J17" s="15">
        <f t="shared" si="5"/>
        <v>0.54479951540805871</v>
      </c>
      <c r="K17" s="15">
        <f t="shared" si="5"/>
        <v>0.36504078378419796</v>
      </c>
      <c r="L17" s="15"/>
      <c r="M17" s="15">
        <f t="shared" si="6"/>
        <v>0.6442712957696457</v>
      </c>
      <c r="N17" s="14"/>
      <c r="O17" s="16">
        <f t="shared" si="7"/>
        <v>0.17634197985013345</v>
      </c>
      <c r="P17" s="16">
        <f t="shared" si="7"/>
        <v>0.20774085147924037</v>
      </c>
      <c r="Q17" s="16">
        <f t="shared" si="7"/>
        <v>0.30440098901465407</v>
      </c>
      <c r="R17" s="16">
        <f t="shared" si="7"/>
        <v>0.45520048459194129</v>
      </c>
      <c r="S17" s="16">
        <f t="shared" si="7"/>
        <v>0.63495921621580198</v>
      </c>
    </row>
    <row r="18" spans="1:19" x14ac:dyDescent="0.25">
      <c r="A18" s="14">
        <v>669200</v>
      </c>
      <c r="B18" s="14">
        <v>750530</v>
      </c>
      <c r="C18" s="14">
        <v>549006</v>
      </c>
      <c r="D18" s="14">
        <v>500332</v>
      </c>
      <c r="E18" s="14">
        <v>187568</v>
      </c>
      <c r="F18" s="14"/>
      <c r="G18" s="15">
        <f t="shared" si="8"/>
        <v>0.30160800514157821</v>
      </c>
      <c r="H18" s="15">
        <f t="shared" si="5"/>
        <v>0.33826338329185396</v>
      </c>
      <c r="I18" s="15">
        <f t="shared" si="5"/>
        <v>0.24743664744584171</v>
      </c>
      <c r="J18" s="15">
        <f t="shared" si="5"/>
        <v>0.22549930727509876</v>
      </c>
      <c r="K18" s="15">
        <f t="shared" si="5"/>
        <v>8.4536775714876777E-2</v>
      </c>
      <c r="L18" s="15"/>
      <c r="M18" s="15">
        <f t="shared" si="6"/>
        <v>0.23946882377384987</v>
      </c>
      <c r="N18" s="14"/>
      <c r="O18" s="16">
        <f t="shared" si="7"/>
        <v>0.69839199485842185</v>
      </c>
      <c r="P18" s="16">
        <f t="shared" si="7"/>
        <v>0.66173661670814599</v>
      </c>
      <c r="Q18" s="16">
        <f t="shared" si="7"/>
        <v>0.75256335255415829</v>
      </c>
      <c r="R18" s="16">
        <f t="shared" si="7"/>
        <v>0.77450069272490119</v>
      </c>
      <c r="S18" s="16">
        <f t="shared" si="7"/>
        <v>0.91546322428512328</v>
      </c>
    </row>
    <row r="19" spans="1:19" x14ac:dyDescent="0.25">
      <c r="A19" s="14">
        <v>5618</v>
      </c>
      <c r="B19" s="14">
        <v>5281</v>
      </c>
      <c r="C19" s="14">
        <v>3379</v>
      </c>
      <c r="D19" s="14">
        <v>2748</v>
      </c>
      <c r="E19" s="14">
        <v>2202</v>
      </c>
      <c r="F19" s="14"/>
      <c r="G19" s="15">
        <f t="shared" si="8"/>
        <v>2.5320289493206607E-3</v>
      </c>
      <c r="H19" s="15">
        <f t="shared" si="5"/>
        <v>2.3801432683094358E-3</v>
      </c>
      <c r="I19" s="15">
        <f t="shared" si="5"/>
        <v>1.5229131042638862E-3</v>
      </c>
      <c r="J19" s="15">
        <f t="shared" si="5"/>
        <v>1.2385218142992481E-3</v>
      </c>
      <c r="K19" s="15">
        <f t="shared" si="5"/>
        <v>9.924399691000525E-4</v>
      </c>
      <c r="L19" s="15"/>
      <c r="M19" s="15">
        <f t="shared" si="6"/>
        <v>1.7332094210586568E-3</v>
      </c>
      <c r="N19" s="14"/>
      <c r="O19" s="16">
        <f t="shared" si="7"/>
        <v>0.9974679710506793</v>
      </c>
      <c r="P19" s="16">
        <f t="shared" si="7"/>
        <v>0.99761985673169051</v>
      </c>
      <c r="Q19" s="16">
        <f t="shared" si="7"/>
        <v>0.99847708689573611</v>
      </c>
      <c r="R19" s="16">
        <f t="shared" si="7"/>
        <v>0.99876147818570071</v>
      </c>
      <c r="S19" s="16">
        <f t="shared" si="7"/>
        <v>0.99900756003089997</v>
      </c>
    </row>
    <row r="20" spans="1:19" x14ac:dyDescent="0.25">
      <c r="A20" s="18" t="s">
        <v>186</v>
      </c>
    </row>
    <row r="21" spans="1:19" x14ac:dyDescent="0.25">
      <c r="A21" s="17">
        <v>3432417</v>
      </c>
      <c r="B21" s="17">
        <v>3593723</v>
      </c>
      <c r="C21" s="17">
        <v>3804000</v>
      </c>
      <c r="D21" s="17">
        <v>3669585</v>
      </c>
      <c r="E21" s="17">
        <v>2953899</v>
      </c>
      <c r="F21" s="14">
        <f>AVERAGE(A21:E21)</f>
        <v>3490724.8</v>
      </c>
      <c r="G21" s="15">
        <f>A21/3490725</f>
        <v>0.98329630664117051</v>
      </c>
      <c r="H21" s="15">
        <f t="shared" ref="H21:K25" si="9">B21/3490725</f>
        <v>1.0295061914072292</v>
      </c>
      <c r="I21" s="15">
        <f t="shared" si="9"/>
        <v>1.0897449670197452</v>
      </c>
      <c r="J21" s="15">
        <f t="shared" si="9"/>
        <v>1.0512386395376319</v>
      </c>
      <c r="K21" s="15">
        <f t="shared" si="9"/>
        <v>0.8462136089207829</v>
      </c>
      <c r="L21" s="15"/>
      <c r="M21" s="15">
        <f t="shared" ref="M21:M25" si="10">AVERAGE(G21:K21)</f>
        <v>0.99999994270531189</v>
      </c>
      <c r="N21" s="14"/>
      <c r="O21" s="15">
        <f t="shared" ref="O21:S25" si="11">1-G21</f>
        <v>1.6703693358829486E-2</v>
      </c>
      <c r="P21" s="15">
        <f t="shared" si="11"/>
        <v>-2.950619140722921E-2</v>
      </c>
      <c r="Q21" s="15">
        <f t="shared" si="11"/>
        <v>-8.9744967019745214E-2</v>
      </c>
      <c r="R21" s="15">
        <f t="shared" si="11"/>
        <v>-5.1238639537631858E-2</v>
      </c>
      <c r="S21" s="15">
        <f t="shared" si="11"/>
        <v>0.1537863910792171</v>
      </c>
    </row>
    <row r="22" spans="1:19" x14ac:dyDescent="0.25">
      <c r="A22" s="17">
        <v>3502570</v>
      </c>
      <c r="B22" s="17">
        <v>3541516</v>
      </c>
      <c r="C22" s="17">
        <v>3493557</v>
      </c>
      <c r="D22" s="17">
        <v>2946286</v>
      </c>
      <c r="E22" s="17">
        <v>2393082</v>
      </c>
      <c r="F22" s="14"/>
      <c r="G22" s="15">
        <f t="shared" ref="G22:G25" si="12">A22/3490725</f>
        <v>1.0033932779007226</v>
      </c>
      <c r="H22" s="15">
        <f t="shared" si="9"/>
        <v>1.0145502725078601</v>
      </c>
      <c r="I22" s="15">
        <f t="shared" si="9"/>
        <v>1.0008112927830179</v>
      </c>
      <c r="J22" s="15">
        <f t="shared" si="9"/>
        <v>0.84403268661954178</v>
      </c>
      <c r="K22" s="15">
        <f t="shared" si="9"/>
        <v>0.6855544335345809</v>
      </c>
      <c r="L22" s="15"/>
      <c r="M22" s="15">
        <f t="shared" si="10"/>
        <v>0.90966839266914479</v>
      </c>
      <c r="N22" s="14"/>
      <c r="O22" s="16">
        <f t="shared" si="11"/>
        <v>-3.3932779007226355E-3</v>
      </c>
      <c r="P22" s="16">
        <f t="shared" si="11"/>
        <v>-1.4550272507860118E-2</v>
      </c>
      <c r="Q22" s="16">
        <f t="shared" si="11"/>
        <v>-8.1129278301794727E-4</v>
      </c>
      <c r="R22" s="16">
        <f t="shared" si="11"/>
        <v>0.15596731338045822</v>
      </c>
      <c r="S22" s="16">
        <f t="shared" si="11"/>
        <v>0.3144455664654191</v>
      </c>
    </row>
    <row r="23" spans="1:19" x14ac:dyDescent="0.25">
      <c r="A23" s="17">
        <v>3070433</v>
      </c>
      <c r="B23" s="17">
        <v>3072293</v>
      </c>
      <c r="C23" s="17">
        <v>2580452</v>
      </c>
      <c r="D23" s="17">
        <v>2811448</v>
      </c>
      <c r="E23" s="17">
        <v>2190703</v>
      </c>
      <c r="F23" s="14"/>
      <c r="G23" s="15">
        <f t="shared" si="12"/>
        <v>0.8795975048163347</v>
      </c>
      <c r="H23" s="15">
        <f t="shared" si="9"/>
        <v>0.88013034541535073</v>
      </c>
      <c r="I23" s="15">
        <f t="shared" si="9"/>
        <v>0.73923096204943095</v>
      </c>
      <c r="J23" s="15">
        <f t="shared" si="9"/>
        <v>0.80540518087216839</v>
      </c>
      <c r="K23" s="15">
        <f t="shared" si="9"/>
        <v>0.62757822515380046</v>
      </c>
      <c r="L23" s="15"/>
      <c r="M23" s="15">
        <f t="shared" si="10"/>
        <v>0.78638844366141691</v>
      </c>
      <c r="N23" s="14"/>
      <c r="O23" s="16">
        <f t="shared" si="11"/>
        <v>0.1204024951836653</v>
      </c>
      <c r="P23" s="16">
        <f t="shared" si="11"/>
        <v>0.11986965458464927</v>
      </c>
      <c r="Q23" s="16">
        <f t="shared" si="11"/>
        <v>0.26076903795056905</v>
      </c>
      <c r="R23" s="16">
        <f t="shared" si="11"/>
        <v>0.19459481912783161</v>
      </c>
      <c r="S23" s="16">
        <f t="shared" si="11"/>
        <v>0.37242177484619954</v>
      </c>
    </row>
    <row r="24" spans="1:19" x14ac:dyDescent="0.25">
      <c r="A24" s="17">
        <v>1805194</v>
      </c>
      <c r="B24" s="17">
        <v>1772381</v>
      </c>
      <c r="C24" s="17">
        <v>1681247</v>
      </c>
      <c r="D24" s="17">
        <v>1570353</v>
      </c>
      <c r="E24" s="17">
        <v>1358137</v>
      </c>
      <c r="F24" s="14"/>
      <c r="G24" s="15">
        <f t="shared" si="12"/>
        <v>0.51714013564517403</v>
      </c>
      <c r="H24" s="15">
        <f t="shared" si="9"/>
        <v>0.50774008264758752</v>
      </c>
      <c r="I24" s="15">
        <f t="shared" si="9"/>
        <v>0.48163261213644731</v>
      </c>
      <c r="J24" s="15">
        <f t="shared" si="9"/>
        <v>0.44986442644436325</v>
      </c>
      <c r="K24" s="15">
        <f t="shared" si="9"/>
        <v>0.38907017883104511</v>
      </c>
      <c r="L24" s="15"/>
      <c r="M24" s="15">
        <f t="shared" si="10"/>
        <v>0.46908948714092347</v>
      </c>
      <c r="N24" s="14"/>
      <c r="O24" s="16">
        <f t="shared" si="11"/>
        <v>0.48285986435482597</v>
      </c>
      <c r="P24" s="16">
        <f t="shared" si="11"/>
        <v>0.49225991735241248</v>
      </c>
      <c r="Q24" s="16">
        <f t="shared" si="11"/>
        <v>0.51836738786355263</v>
      </c>
      <c r="R24" s="16">
        <f t="shared" si="11"/>
        <v>0.5501355735556368</v>
      </c>
      <c r="S24" s="16">
        <f t="shared" si="11"/>
        <v>0.61092982116895489</v>
      </c>
    </row>
    <row r="25" spans="1:19" x14ac:dyDescent="0.25">
      <c r="A25" s="17">
        <v>172915</v>
      </c>
      <c r="B25" s="17">
        <v>149590</v>
      </c>
      <c r="C25" s="17">
        <v>100244</v>
      </c>
      <c r="D25" s="17">
        <v>46705</v>
      </c>
      <c r="E25" s="17">
        <v>70120</v>
      </c>
      <c r="F25" s="14"/>
      <c r="G25" s="15">
        <f t="shared" si="12"/>
        <v>4.9535554934863099E-2</v>
      </c>
      <c r="H25" s="15">
        <f t="shared" si="9"/>
        <v>4.2853561939138717E-2</v>
      </c>
      <c r="I25" s="15">
        <f t="shared" si="9"/>
        <v>2.8717243552557132E-2</v>
      </c>
      <c r="J25" s="15">
        <f t="shared" si="9"/>
        <v>1.3379742030666981E-2</v>
      </c>
      <c r="K25" s="15">
        <f t="shared" si="9"/>
        <v>2.0087517636021169E-2</v>
      </c>
      <c r="L25" s="15"/>
      <c r="M25" s="15">
        <f t="shared" si="10"/>
        <v>3.091472401864942E-2</v>
      </c>
      <c r="N25" s="14"/>
      <c r="O25" s="16">
        <f t="shared" si="11"/>
        <v>0.95046444506513694</v>
      </c>
      <c r="P25" s="16">
        <f t="shared" si="11"/>
        <v>0.9571464380608613</v>
      </c>
      <c r="Q25" s="16">
        <f t="shared" si="11"/>
        <v>0.97128275644744289</v>
      </c>
      <c r="R25" s="16">
        <f t="shared" si="11"/>
        <v>0.98662025796933306</v>
      </c>
      <c r="S25" s="16">
        <f t="shared" si="11"/>
        <v>0.97991248236397888</v>
      </c>
    </row>
  </sheetData>
  <mergeCells count="3">
    <mergeCell ref="B1:F1"/>
    <mergeCell ref="G1:K1"/>
    <mergeCell ref="L1:P1"/>
  </mergeCells>
  <phoneticPr fontId="2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E9883-1A32-4394-871B-ABBDFA430C81}">
  <dimension ref="A1:G8"/>
  <sheetViews>
    <sheetView workbookViewId="0">
      <selection activeCell="K13" sqref="K13"/>
    </sheetView>
  </sheetViews>
  <sheetFormatPr defaultRowHeight="13.8" x14ac:dyDescent="0.25"/>
  <sheetData>
    <row r="1" spans="1:7" x14ac:dyDescent="0.25">
      <c r="A1" t="s">
        <v>194</v>
      </c>
    </row>
    <row r="2" spans="1:7" x14ac:dyDescent="0.25">
      <c r="A2" s="4"/>
      <c r="B2" s="31" t="s">
        <v>196</v>
      </c>
      <c r="C2" s="31"/>
      <c r="D2" s="31"/>
      <c r="E2" s="31" t="s">
        <v>197</v>
      </c>
      <c r="F2" s="31"/>
      <c r="G2" s="31"/>
    </row>
    <row r="3" spans="1:7" x14ac:dyDescent="0.25">
      <c r="A3" s="1" t="s">
        <v>198</v>
      </c>
      <c r="B3" s="2">
        <v>1.066633884</v>
      </c>
      <c r="C3" s="2">
        <v>1.0617360810000001</v>
      </c>
      <c r="D3" s="2">
        <v>0.871630036</v>
      </c>
      <c r="E3" s="2">
        <v>1.0942305720000001</v>
      </c>
      <c r="F3" s="2">
        <v>0.97843865100000005</v>
      </c>
      <c r="G3" s="2">
        <v>1.101590015</v>
      </c>
    </row>
    <row r="5" spans="1:7" x14ac:dyDescent="0.25">
      <c r="A5" t="s">
        <v>195</v>
      </c>
    </row>
    <row r="6" spans="1:7" x14ac:dyDescent="0.25">
      <c r="A6" s="4"/>
      <c r="B6" s="31" t="s">
        <v>173</v>
      </c>
      <c r="C6" s="31"/>
      <c r="D6" s="31"/>
      <c r="E6" s="31" t="s">
        <v>92</v>
      </c>
      <c r="F6" s="31"/>
      <c r="G6" s="31"/>
    </row>
    <row r="7" spans="1:7" x14ac:dyDescent="0.25">
      <c r="A7" s="1" t="s">
        <v>117</v>
      </c>
      <c r="B7" s="2">
        <v>0.91393400000000002</v>
      </c>
      <c r="C7" s="2">
        <v>0.80338399999999999</v>
      </c>
      <c r="D7" s="2">
        <v>1.282681</v>
      </c>
      <c r="E7" s="2">
        <v>1.3785609999999999</v>
      </c>
      <c r="F7" s="2">
        <v>1.5306690000000001</v>
      </c>
      <c r="G7" s="2">
        <v>1.4501109999999999</v>
      </c>
    </row>
    <row r="8" spans="1:7" x14ac:dyDescent="0.25">
      <c r="A8" s="1" t="s">
        <v>198</v>
      </c>
      <c r="B8" s="2">
        <v>0.85429299999999997</v>
      </c>
      <c r="C8" s="2">
        <v>1.021582</v>
      </c>
      <c r="D8" s="2">
        <v>1.124125</v>
      </c>
      <c r="E8" s="2">
        <v>2.7109589999999999</v>
      </c>
      <c r="F8" s="2">
        <v>2.6662340000000002</v>
      </c>
      <c r="G8" s="2">
        <v>3.1994050000000001</v>
      </c>
    </row>
  </sheetData>
  <mergeCells count="4">
    <mergeCell ref="B2:D2"/>
    <mergeCell ref="E2:G2"/>
    <mergeCell ref="B6:D6"/>
    <mergeCell ref="E6:G6"/>
  </mergeCells>
  <phoneticPr fontId="2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6400E-67F4-4241-B203-D2AABC3C32B7}">
  <dimension ref="A1:Y12"/>
  <sheetViews>
    <sheetView workbookViewId="0">
      <selection activeCell="E15" sqref="E15"/>
    </sheetView>
  </sheetViews>
  <sheetFormatPr defaultRowHeight="13.8" x14ac:dyDescent="0.25"/>
  <cols>
    <col min="1" max="1" width="29.33203125" customWidth="1"/>
  </cols>
  <sheetData>
    <row r="1" spans="1:25" x14ac:dyDescent="0.25">
      <c r="A1" t="s">
        <v>121</v>
      </c>
    </row>
    <row r="2" spans="1:25" x14ac:dyDescent="0.25">
      <c r="B2" s="33" t="s">
        <v>202</v>
      </c>
      <c r="C2" s="33"/>
      <c r="D2" s="33"/>
      <c r="E2" s="33"/>
      <c r="F2" s="33"/>
      <c r="G2" s="33"/>
      <c r="H2" s="33"/>
      <c r="I2" s="33"/>
    </row>
    <row r="3" spans="1:25" x14ac:dyDescent="0.25">
      <c r="A3" s="4" t="s">
        <v>152</v>
      </c>
      <c r="B3" s="2">
        <v>1.3129999999999999</v>
      </c>
      <c r="C3" s="2">
        <v>1.2869999999999999</v>
      </c>
      <c r="D3" s="2">
        <v>1.05</v>
      </c>
      <c r="E3" s="2">
        <v>1.222</v>
      </c>
      <c r="F3" s="2">
        <v>1.044</v>
      </c>
      <c r="G3" s="2">
        <v>1.2989999999999999</v>
      </c>
      <c r="H3" s="2">
        <v>1.01</v>
      </c>
      <c r="I3" s="2">
        <v>0.54400000000000004</v>
      </c>
      <c r="P3" s="2"/>
      <c r="Q3" s="2"/>
    </row>
    <row r="4" spans="1:25" x14ac:dyDescent="0.25">
      <c r="A4" s="4" t="s">
        <v>199</v>
      </c>
      <c r="B4" s="2">
        <v>0.55500000000000005</v>
      </c>
      <c r="C4" s="2">
        <v>0.88800000000000001</v>
      </c>
      <c r="D4" s="2">
        <v>0.89800000000000002</v>
      </c>
      <c r="E4" s="2">
        <v>0.93</v>
      </c>
      <c r="F4" s="2">
        <v>0.84299999999999997</v>
      </c>
      <c r="G4" s="2">
        <v>0.53200000000000003</v>
      </c>
    </row>
    <row r="5" spans="1:25" x14ac:dyDescent="0.25">
      <c r="A5" s="4" t="s">
        <v>200</v>
      </c>
      <c r="B5" s="2">
        <v>0.47499999999999998</v>
      </c>
      <c r="C5" s="2">
        <v>0.251</v>
      </c>
      <c r="D5" s="2">
        <v>0.27100000000000002</v>
      </c>
      <c r="E5" s="2">
        <v>0.45700000000000002</v>
      </c>
      <c r="F5" s="2">
        <v>0.16400000000000001</v>
      </c>
      <c r="G5" s="2">
        <v>0.28999999999999998</v>
      </c>
      <c r="H5" s="2">
        <v>0.53700000000000003</v>
      </c>
      <c r="I5" s="2">
        <v>0.32500000000000001</v>
      </c>
    </row>
    <row r="6" spans="1:25" x14ac:dyDescent="0.25">
      <c r="A6" s="4" t="s">
        <v>201</v>
      </c>
      <c r="B6" s="2">
        <v>4.1000000000000002E-2</v>
      </c>
      <c r="C6" s="2">
        <v>2.9000000000000001E-2</v>
      </c>
      <c r="D6" s="2">
        <v>1.2999999999999999E-2</v>
      </c>
      <c r="E6" s="2">
        <v>2.5000000000000001E-2</v>
      </c>
      <c r="F6" s="2">
        <v>8.3000000000000004E-2</v>
      </c>
      <c r="G6" s="2">
        <v>4.3999999999999997E-2</v>
      </c>
      <c r="H6" s="2">
        <v>8.4000000000000005E-2</v>
      </c>
      <c r="I6" s="2">
        <v>0.12</v>
      </c>
    </row>
    <row r="8" spans="1:25" x14ac:dyDescent="0.25">
      <c r="A8" s="1" t="s">
        <v>129</v>
      </c>
    </row>
    <row r="9" spans="1:25" x14ac:dyDescent="0.25">
      <c r="B9" s="33" t="s">
        <v>202</v>
      </c>
      <c r="C9" s="33"/>
      <c r="D9" s="33"/>
      <c r="E9" s="33"/>
      <c r="F9" s="33"/>
      <c r="G9" s="33"/>
      <c r="H9" s="33"/>
      <c r="I9" s="33"/>
    </row>
    <row r="10" spans="1:25" x14ac:dyDescent="0.25">
      <c r="A10" s="4" t="s">
        <v>85</v>
      </c>
      <c r="B10" s="2">
        <v>1.919</v>
      </c>
      <c r="C10" s="2">
        <v>1.6479999999999999</v>
      </c>
      <c r="D10" s="2">
        <v>1.4770000000000001</v>
      </c>
      <c r="E10" s="2">
        <v>1.431</v>
      </c>
      <c r="F10" s="2">
        <v>1.5</v>
      </c>
      <c r="G10" s="2">
        <v>1.171</v>
      </c>
      <c r="H10" s="2">
        <v>1.046</v>
      </c>
      <c r="I10" s="2">
        <v>0.88600000000000001</v>
      </c>
      <c r="J10" s="2"/>
      <c r="K10" s="2"/>
      <c r="L10" s="2"/>
      <c r="M10" s="2"/>
      <c r="U10" s="2"/>
      <c r="V10" s="2"/>
      <c r="W10" s="2"/>
      <c r="X10" s="2"/>
      <c r="Y10" s="2"/>
    </row>
    <row r="11" spans="1:25" x14ac:dyDescent="0.25">
      <c r="A11" s="4" t="s">
        <v>203</v>
      </c>
      <c r="B11" s="2">
        <v>0.98199999999999998</v>
      </c>
      <c r="C11" s="2">
        <v>1.0369999999999999</v>
      </c>
      <c r="D11" s="2">
        <v>1.3089999999999999</v>
      </c>
      <c r="E11" s="2">
        <v>0.84299999999999997</v>
      </c>
      <c r="F11" s="2">
        <v>0.70799999999999996</v>
      </c>
      <c r="G11" s="2">
        <v>0.87</v>
      </c>
      <c r="H11" s="2">
        <v>1.1220000000000001</v>
      </c>
    </row>
    <row r="12" spans="1:25" x14ac:dyDescent="0.25">
      <c r="A12" s="4" t="s">
        <v>204</v>
      </c>
      <c r="B12" s="2">
        <v>0.36199999999999999</v>
      </c>
      <c r="C12" s="2">
        <v>0.314</v>
      </c>
      <c r="D12" s="2">
        <v>0.28899999999999998</v>
      </c>
      <c r="E12" s="2">
        <v>0.14899999999999999</v>
      </c>
      <c r="F12" s="2">
        <v>0.11</v>
      </c>
      <c r="G12" s="2">
        <v>0.16300000000000001</v>
      </c>
      <c r="H12" s="2">
        <v>8.6999999999999994E-2</v>
      </c>
      <c r="I12" s="2">
        <v>7.5999999999999998E-2</v>
      </c>
    </row>
  </sheetData>
  <mergeCells count="2">
    <mergeCell ref="B2:I2"/>
    <mergeCell ref="B9:I9"/>
  </mergeCells>
  <phoneticPr fontId="2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23574-1700-4194-9AEE-7D8514B926D8}">
  <dimension ref="A1:E35"/>
  <sheetViews>
    <sheetView workbookViewId="0">
      <selection activeCell="G23" sqref="G23"/>
    </sheetView>
  </sheetViews>
  <sheetFormatPr defaultRowHeight="13.8" x14ac:dyDescent="0.25"/>
  <sheetData>
    <row r="1" spans="1:5" x14ac:dyDescent="0.25">
      <c r="A1" s="4" t="s">
        <v>12</v>
      </c>
      <c r="B1" s="4" t="s">
        <v>82</v>
      </c>
      <c r="C1" s="4" t="s">
        <v>205</v>
      </c>
      <c r="D1" s="4" t="s">
        <v>206</v>
      </c>
      <c r="E1" s="4" t="s">
        <v>207</v>
      </c>
    </row>
    <row r="2" spans="1:5" x14ac:dyDescent="0.25">
      <c r="A2" s="2">
        <v>22</v>
      </c>
      <c r="B2" s="2">
        <v>1</v>
      </c>
      <c r="C2" s="2"/>
      <c r="D2" s="2"/>
      <c r="E2" s="2"/>
    </row>
    <row r="3" spans="1:5" x14ac:dyDescent="0.25">
      <c r="A3" s="2">
        <v>23</v>
      </c>
      <c r="B3" s="2"/>
      <c r="C3" s="2">
        <v>1</v>
      </c>
      <c r="D3" s="2"/>
      <c r="E3" s="2"/>
    </row>
    <row r="4" spans="1:5" x14ac:dyDescent="0.25">
      <c r="A4" s="2">
        <v>24</v>
      </c>
      <c r="B4" s="2">
        <v>1</v>
      </c>
      <c r="C4" s="2">
        <v>1</v>
      </c>
      <c r="D4" s="2"/>
      <c r="E4" s="2"/>
    </row>
    <row r="5" spans="1:5" x14ac:dyDescent="0.25">
      <c r="A5" s="2">
        <v>25</v>
      </c>
      <c r="B5" s="2">
        <v>1</v>
      </c>
      <c r="C5" s="2"/>
      <c r="D5" s="2"/>
      <c r="E5" s="2"/>
    </row>
    <row r="6" spans="1:5" x14ac:dyDescent="0.25">
      <c r="A6" s="2">
        <v>25</v>
      </c>
      <c r="B6" s="2">
        <v>1</v>
      </c>
      <c r="C6" s="2"/>
      <c r="D6" s="2"/>
      <c r="E6" s="2"/>
    </row>
    <row r="7" spans="1:5" x14ac:dyDescent="0.25">
      <c r="A7" s="2">
        <v>26</v>
      </c>
      <c r="B7" s="2">
        <v>1</v>
      </c>
      <c r="C7" s="2"/>
      <c r="D7" s="2"/>
      <c r="E7" s="2"/>
    </row>
    <row r="8" spans="1:5" x14ac:dyDescent="0.25">
      <c r="A8" s="2">
        <v>27</v>
      </c>
      <c r="B8" s="2"/>
      <c r="C8" s="2">
        <v>1</v>
      </c>
      <c r="D8" s="2"/>
      <c r="E8" s="2"/>
    </row>
    <row r="9" spans="1:5" x14ac:dyDescent="0.25">
      <c r="A9" s="2">
        <v>27</v>
      </c>
      <c r="B9" s="2"/>
      <c r="C9" s="2">
        <v>1</v>
      </c>
      <c r="D9" s="2"/>
      <c r="E9" s="2"/>
    </row>
    <row r="10" spans="1:5" x14ac:dyDescent="0.25">
      <c r="A10" s="2">
        <v>28</v>
      </c>
      <c r="B10" s="2">
        <v>1</v>
      </c>
      <c r="C10" s="2"/>
      <c r="D10" s="2"/>
      <c r="E10" s="2"/>
    </row>
    <row r="11" spans="1:5" x14ac:dyDescent="0.25">
      <c r="A11" s="2">
        <v>28</v>
      </c>
      <c r="B11" s="2">
        <v>1</v>
      </c>
      <c r="C11" s="2">
        <v>1</v>
      </c>
      <c r="D11" s="2"/>
      <c r="E11" s="2"/>
    </row>
    <row r="12" spans="1:5" x14ac:dyDescent="0.25">
      <c r="A12" s="2">
        <v>28</v>
      </c>
      <c r="B12" s="2">
        <v>1</v>
      </c>
      <c r="C12" s="2">
        <v>1</v>
      </c>
      <c r="D12" s="2"/>
      <c r="E12" s="2"/>
    </row>
    <row r="13" spans="1:5" x14ac:dyDescent="0.25">
      <c r="A13" s="2">
        <v>28</v>
      </c>
      <c r="B13" s="2">
        <v>1</v>
      </c>
      <c r="C13" s="2"/>
      <c r="D13" s="2"/>
      <c r="E13" s="2"/>
    </row>
    <row r="14" spans="1:5" x14ac:dyDescent="0.25">
      <c r="A14" s="2">
        <v>29</v>
      </c>
      <c r="B14" s="2">
        <v>1</v>
      </c>
      <c r="C14" s="2">
        <v>1</v>
      </c>
      <c r="D14" s="2">
        <v>1</v>
      </c>
      <c r="E14" s="2"/>
    </row>
    <row r="15" spans="1:5" x14ac:dyDescent="0.25">
      <c r="A15" s="2">
        <v>29</v>
      </c>
      <c r="B15" s="2"/>
      <c r="C15" s="2">
        <v>1</v>
      </c>
      <c r="D15" s="2"/>
      <c r="E15" s="2"/>
    </row>
    <row r="16" spans="1:5" x14ac:dyDescent="0.25">
      <c r="A16" s="2">
        <v>30</v>
      </c>
      <c r="B16" s="2"/>
      <c r="C16" s="2">
        <v>1</v>
      </c>
      <c r="D16" s="2"/>
      <c r="E16" s="2"/>
    </row>
    <row r="17" spans="1:5" x14ac:dyDescent="0.25">
      <c r="A17" s="2">
        <v>31</v>
      </c>
      <c r="B17" s="2"/>
      <c r="C17" s="2">
        <v>1</v>
      </c>
      <c r="D17" s="2">
        <v>1</v>
      </c>
      <c r="E17" s="2"/>
    </row>
    <row r="18" spans="1:5" x14ac:dyDescent="0.25">
      <c r="A18" s="2">
        <v>32</v>
      </c>
      <c r="B18" s="2"/>
      <c r="C18" s="2"/>
      <c r="D18" s="2"/>
      <c r="E18" s="2">
        <v>1</v>
      </c>
    </row>
    <row r="19" spans="1:5" x14ac:dyDescent="0.25">
      <c r="A19" s="2">
        <v>33</v>
      </c>
      <c r="B19" s="2"/>
      <c r="C19" s="2"/>
      <c r="D19" s="2">
        <v>1</v>
      </c>
      <c r="E19" s="2"/>
    </row>
    <row r="20" spans="1:5" x14ac:dyDescent="0.25">
      <c r="A20" s="2">
        <v>37</v>
      </c>
      <c r="B20" s="2"/>
      <c r="C20" s="2"/>
      <c r="D20" s="2">
        <v>1</v>
      </c>
      <c r="E20" s="2"/>
    </row>
    <row r="21" spans="1:5" x14ac:dyDescent="0.25">
      <c r="A21" s="2">
        <v>39</v>
      </c>
      <c r="B21" s="2"/>
      <c r="C21" s="2"/>
      <c r="D21" s="2"/>
      <c r="E21" s="2"/>
    </row>
    <row r="22" spans="1:5" x14ac:dyDescent="0.25">
      <c r="A22" s="2">
        <v>40</v>
      </c>
      <c r="B22" s="2"/>
      <c r="C22" s="2"/>
      <c r="D22" s="2"/>
      <c r="E22" s="2">
        <v>1</v>
      </c>
    </row>
    <row r="23" spans="1:5" x14ac:dyDescent="0.25">
      <c r="A23" s="2">
        <v>41</v>
      </c>
      <c r="B23" s="2"/>
      <c r="C23" s="2"/>
      <c r="D23" s="2">
        <v>1</v>
      </c>
      <c r="E23" s="2"/>
    </row>
    <row r="24" spans="1:5" x14ac:dyDescent="0.25">
      <c r="A24" s="2">
        <v>41</v>
      </c>
      <c r="B24" s="2"/>
      <c r="C24" s="2"/>
      <c r="D24" s="2">
        <v>1</v>
      </c>
      <c r="E24" s="2"/>
    </row>
    <row r="25" spans="1:5" x14ac:dyDescent="0.25">
      <c r="A25" s="2">
        <v>41</v>
      </c>
      <c r="B25" s="2"/>
      <c r="C25" s="2"/>
      <c r="D25" s="2">
        <v>1</v>
      </c>
      <c r="E25" s="2">
        <v>1</v>
      </c>
    </row>
    <row r="26" spans="1:5" x14ac:dyDescent="0.25">
      <c r="A26" s="2">
        <v>43</v>
      </c>
      <c r="B26" s="2"/>
      <c r="C26" s="2"/>
      <c r="D26" s="2"/>
      <c r="E26" s="2">
        <v>1</v>
      </c>
    </row>
    <row r="27" spans="1:5" x14ac:dyDescent="0.25">
      <c r="A27" s="2">
        <v>43</v>
      </c>
      <c r="B27" s="2"/>
      <c r="C27" s="2"/>
      <c r="D27" s="2">
        <v>1</v>
      </c>
      <c r="E27" s="2">
        <v>1</v>
      </c>
    </row>
    <row r="28" spans="1:5" x14ac:dyDescent="0.25">
      <c r="A28" s="2">
        <v>44</v>
      </c>
      <c r="B28" s="2"/>
      <c r="C28" s="2"/>
      <c r="D28" s="2"/>
      <c r="E28" s="2"/>
    </row>
    <row r="29" spans="1:5" x14ac:dyDescent="0.25">
      <c r="A29" s="2">
        <v>45</v>
      </c>
      <c r="B29" s="2"/>
      <c r="C29" s="2"/>
      <c r="D29" s="2">
        <v>1</v>
      </c>
      <c r="E29" s="2"/>
    </row>
    <row r="30" spans="1:5" x14ac:dyDescent="0.25">
      <c r="A30" s="2">
        <v>46</v>
      </c>
      <c r="B30" s="2"/>
      <c r="C30" s="2"/>
      <c r="D30" s="2"/>
      <c r="E30" s="2">
        <v>1</v>
      </c>
    </row>
    <row r="31" spans="1:5" x14ac:dyDescent="0.25">
      <c r="A31" s="2">
        <v>46</v>
      </c>
      <c r="B31" s="2"/>
      <c r="C31" s="2"/>
      <c r="D31" s="2"/>
      <c r="E31" s="2">
        <v>1</v>
      </c>
    </row>
    <row r="32" spans="1:5" x14ac:dyDescent="0.25">
      <c r="A32" s="2">
        <v>47</v>
      </c>
      <c r="B32" s="2"/>
      <c r="C32" s="2"/>
      <c r="D32" s="2"/>
      <c r="E32" s="2"/>
    </row>
    <row r="33" spans="1:5" x14ac:dyDescent="0.25">
      <c r="A33" s="2">
        <v>49</v>
      </c>
      <c r="B33" s="2"/>
      <c r="C33" s="2"/>
      <c r="D33" s="2"/>
      <c r="E33" s="2">
        <v>1</v>
      </c>
    </row>
    <row r="34" spans="1:5" x14ac:dyDescent="0.25">
      <c r="A34" s="2">
        <v>51</v>
      </c>
      <c r="B34" s="2"/>
      <c r="C34" s="2"/>
      <c r="D34" s="2"/>
      <c r="E34" s="2">
        <v>1</v>
      </c>
    </row>
    <row r="35" spans="1:5" x14ac:dyDescent="0.25">
      <c r="A35" s="2">
        <v>51</v>
      </c>
      <c r="B35" s="2"/>
      <c r="C35" s="2"/>
      <c r="D35" s="2"/>
      <c r="E35" s="2">
        <v>1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F0360-FB95-4155-8B8B-E6B84AD12FF9}">
  <dimension ref="A1:M15"/>
  <sheetViews>
    <sheetView zoomScale="130" zoomScaleNormal="130" workbookViewId="0">
      <selection activeCell="B19" sqref="B19"/>
    </sheetView>
  </sheetViews>
  <sheetFormatPr defaultRowHeight="13.8" x14ac:dyDescent="0.25"/>
  <cols>
    <col min="1" max="1" width="12.5546875" style="3" customWidth="1"/>
    <col min="2" max="2" width="12.6640625" style="3" customWidth="1"/>
    <col min="3" max="3" width="14.21875" style="3" customWidth="1"/>
    <col min="4" max="4" width="15.44140625" style="3" customWidth="1"/>
    <col min="5" max="16384" width="8.88671875" style="3"/>
  </cols>
  <sheetData>
    <row r="1" spans="1:13" x14ac:dyDescent="0.25">
      <c r="A1" s="30" t="s">
        <v>126</v>
      </c>
      <c r="B1" s="30"/>
      <c r="C1" s="30" t="s">
        <v>127</v>
      </c>
      <c r="D1" s="30"/>
    </row>
    <row r="2" spans="1:13" x14ac:dyDescent="0.25">
      <c r="A2" s="4" t="s">
        <v>21</v>
      </c>
      <c r="B2" s="4" t="s">
        <v>22</v>
      </c>
      <c r="C2" s="4" t="s">
        <v>21</v>
      </c>
      <c r="D2" s="4" t="s">
        <v>22</v>
      </c>
    </row>
    <row r="3" spans="1:13" x14ac:dyDescent="0.25">
      <c r="A3" s="2">
        <v>0.95612399999999997</v>
      </c>
      <c r="B3" s="2">
        <v>1.8007310000000001</v>
      </c>
      <c r="C3" s="2">
        <v>1.4424129999999999</v>
      </c>
      <c r="D3" s="2">
        <v>2.4131629999999999</v>
      </c>
    </row>
    <row r="4" spans="1:13" x14ac:dyDescent="0.25">
      <c r="A4" s="2">
        <v>1.051188</v>
      </c>
      <c r="B4" s="2">
        <v>2.0292500000000002</v>
      </c>
      <c r="C4" s="2">
        <v>1.6087750000000001</v>
      </c>
      <c r="D4" s="2">
        <v>2.6325409999999998</v>
      </c>
    </row>
    <row r="5" spans="1:13" x14ac:dyDescent="0.25">
      <c r="A5" s="2">
        <v>0.99268699999999999</v>
      </c>
      <c r="B5" s="2">
        <v>1.7038390000000001</v>
      </c>
      <c r="C5" s="2">
        <v>1.2340040000000001</v>
      </c>
      <c r="D5" s="2">
        <v>2.7239490000000002</v>
      </c>
    </row>
    <row r="6" spans="1:13" x14ac:dyDescent="0.25">
      <c r="J6" s="9"/>
      <c r="K6" s="9"/>
      <c r="L6" s="9"/>
      <c r="M6" s="9"/>
    </row>
    <row r="7" spans="1:13" x14ac:dyDescent="0.25">
      <c r="A7" s="9" t="s">
        <v>233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x14ac:dyDescent="0.25">
      <c r="A8" s="9"/>
      <c r="B8" s="9" t="s">
        <v>231</v>
      </c>
      <c r="C8" s="9"/>
      <c r="D8" s="9"/>
      <c r="E8" s="9"/>
      <c r="F8" s="9"/>
      <c r="G8" s="9"/>
      <c r="H8" s="9"/>
      <c r="I8" s="9"/>
    </row>
    <row r="9" spans="1:13" x14ac:dyDescent="0.25">
      <c r="A9" s="9" t="s">
        <v>229</v>
      </c>
      <c r="B9" s="9">
        <v>52300</v>
      </c>
      <c r="C9" s="9">
        <v>57500</v>
      </c>
      <c r="D9" s="9">
        <v>54300</v>
      </c>
      <c r="E9" s="9"/>
      <c r="F9" s="9">
        <f>AVERAGE(B9:D9)</f>
        <v>54700</v>
      </c>
      <c r="G9" s="9">
        <f t="shared" ref="G9:I10" si="0">B9/54700</f>
        <v>0.95612431444241319</v>
      </c>
      <c r="H9" s="9">
        <f t="shared" si="0"/>
        <v>1.0511882998171846</v>
      </c>
      <c r="I9" s="9">
        <f t="shared" si="0"/>
        <v>0.99268738574040216</v>
      </c>
    </row>
    <row r="10" spans="1:13" x14ac:dyDescent="0.25">
      <c r="A10" s="9" t="s">
        <v>230</v>
      </c>
      <c r="B10" s="9">
        <v>98500</v>
      </c>
      <c r="C10" s="9">
        <v>111000</v>
      </c>
      <c r="D10" s="9">
        <v>93200</v>
      </c>
      <c r="E10" s="9"/>
      <c r="F10" s="9"/>
      <c r="G10" s="9">
        <f t="shared" si="0"/>
        <v>1.8007312614259599</v>
      </c>
      <c r="H10" s="9">
        <f t="shared" si="0"/>
        <v>2.0292504570383914</v>
      </c>
      <c r="I10" s="9">
        <f t="shared" si="0"/>
        <v>1.7038391224862888</v>
      </c>
    </row>
    <row r="11" spans="1:13" x14ac:dyDescent="0.25">
      <c r="A11" s="9"/>
      <c r="B11" s="9"/>
      <c r="C11" s="9"/>
      <c r="D11" s="9"/>
      <c r="E11" s="9"/>
      <c r="F11" s="9"/>
      <c r="G11" s="9"/>
      <c r="H11" s="9"/>
      <c r="I11" s="9"/>
    </row>
    <row r="12" spans="1:13" x14ac:dyDescent="0.25">
      <c r="A12" s="9" t="s">
        <v>232</v>
      </c>
      <c r="B12" s="9"/>
      <c r="C12" s="9"/>
      <c r="D12" s="9"/>
      <c r="E12" s="9"/>
      <c r="F12" s="9"/>
      <c r="G12" s="9"/>
      <c r="H12" s="9"/>
      <c r="I12" s="9"/>
    </row>
    <row r="13" spans="1:13" x14ac:dyDescent="0.25">
      <c r="A13" s="9"/>
      <c r="B13" s="9" t="s">
        <v>231</v>
      </c>
      <c r="C13" s="9"/>
      <c r="D13" s="9"/>
      <c r="E13" s="9"/>
      <c r="F13" s="9"/>
      <c r="G13" s="9"/>
      <c r="H13" s="9"/>
      <c r="I13" s="9"/>
    </row>
    <row r="14" spans="1:13" x14ac:dyDescent="0.25">
      <c r="A14" s="9" t="s">
        <v>229</v>
      </c>
      <c r="B14" s="9">
        <v>78900</v>
      </c>
      <c r="C14" s="9">
        <v>88000</v>
      </c>
      <c r="D14" s="9">
        <v>67500</v>
      </c>
      <c r="E14" s="9"/>
      <c r="F14" s="9">
        <f>AVERAGE(B14:D14)</f>
        <v>78133.333333333328</v>
      </c>
      <c r="G14" s="9">
        <f t="shared" ref="G14:I15" si="1">B14/54700</f>
        <v>1.4424131627056673</v>
      </c>
      <c r="H14" s="9">
        <f t="shared" si="1"/>
        <v>1.6087751371115173</v>
      </c>
      <c r="I14" s="9">
        <f t="shared" si="1"/>
        <v>1.2340036563071297</v>
      </c>
    </row>
    <row r="15" spans="1:13" x14ac:dyDescent="0.25">
      <c r="A15" s="9" t="s">
        <v>230</v>
      </c>
      <c r="B15" s="9">
        <v>132000</v>
      </c>
      <c r="C15" s="9">
        <v>144000</v>
      </c>
      <c r="D15" s="9">
        <v>149000</v>
      </c>
      <c r="E15" s="9"/>
      <c r="F15" s="9"/>
      <c r="G15" s="9">
        <f t="shared" si="1"/>
        <v>2.413162705667276</v>
      </c>
      <c r="H15" s="9">
        <f t="shared" si="1"/>
        <v>2.6325411334552102</v>
      </c>
      <c r="I15" s="9">
        <f t="shared" si="1"/>
        <v>2.7239488117001827</v>
      </c>
      <c r="J15" s="9"/>
      <c r="K15" s="9"/>
      <c r="L15" s="9"/>
      <c r="M15" s="9"/>
    </row>
  </sheetData>
  <mergeCells count="2">
    <mergeCell ref="A1:B1"/>
    <mergeCell ref="C1:D1"/>
  </mergeCells>
  <phoneticPr fontId="2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57FE2-A7C2-4423-B2F8-3AE1C218FDFB}">
  <dimension ref="A1:L12"/>
  <sheetViews>
    <sheetView workbookViewId="0">
      <selection activeCell="J16" sqref="J16"/>
    </sheetView>
  </sheetViews>
  <sheetFormatPr defaultRowHeight="13.8" x14ac:dyDescent="0.25"/>
  <sheetData>
    <row r="1" spans="1:12" x14ac:dyDescent="0.25">
      <c r="A1" s="33" t="s">
        <v>208</v>
      </c>
      <c r="B1" s="33"/>
      <c r="C1" s="33"/>
      <c r="D1" s="33" t="s">
        <v>210</v>
      </c>
      <c r="E1" s="33"/>
      <c r="F1" s="33"/>
      <c r="G1" s="33" t="s">
        <v>211</v>
      </c>
      <c r="H1" s="33"/>
      <c r="I1" s="33"/>
      <c r="K1" t="s">
        <v>212</v>
      </c>
    </row>
    <row r="2" spans="1:12" x14ac:dyDescent="0.25">
      <c r="A2" s="4" t="s">
        <v>85</v>
      </c>
      <c r="B2" s="4" t="s">
        <v>203</v>
      </c>
      <c r="C2" s="4" t="s">
        <v>209</v>
      </c>
      <c r="D2" s="4" t="s">
        <v>85</v>
      </c>
      <c r="E2" s="4" t="s">
        <v>203</v>
      </c>
      <c r="F2" s="4" t="s">
        <v>209</v>
      </c>
      <c r="G2" s="4" t="s">
        <v>85</v>
      </c>
      <c r="H2" s="4" t="s">
        <v>203</v>
      </c>
      <c r="I2" s="4" t="s">
        <v>209</v>
      </c>
      <c r="J2" s="4" t="s">
        <v>85</v>
      </c>
      <c r="K2" s="4" t="s">
        <v>203</v>
      </c>
      <c r="L2" s="4" t="s">
        <v>209</v>
      </c>
    </row>
    <row r="3" spans="1:12" x14ac:dyDescent="0.25">
      <c r="A3" s="2">
        <v>21.986000000000001</v>
      </c>
      <c r="B3" s="2">
        <v>21.937999999999999</v>
      </c>
      <c r="C3" s="2">
        <v>21.053000000000001</v>
      </c>
      <c r="D3" s="2">
        <v>9.5860000000000003</v>
      </c>
      <c r="E3" s="2">
        <v>16.494</v>
      </c>
      <c r="F3" s="2">
        <v>13.532999999999999</v>
      </c>
      <c r="G3" s="2">
        <v>16.75</v>
      </c>
      <c r="H3" s="2">
        <v>19.960999999999999</v>
      </c>
      <c r="I3" s="2">
        <v>18.754000000000001</v>
      </c>
      <c r="J3" s="2">
        <v>26.414000000000001</v>
      </c>
      <c r="K3" s="2">
        <v>20.893999999999998</v>
      </c>
      <c r="L3" s="2">
        <v>22.524999999999999</v>
      </c>
    </row>
    <row r="4" spans="1:12" x14ac:dyDescent="0.25">
      <c r="A4" s="2">
        <v>22.457999999999998</v>
      </c>
      <c r="B4" s="2">
        <v>28.884</v>
      </c>
      <c r="C4" s="2">
        <v>19.68</v>
      </c>
      <c r="D4" s="2">
        <v>12.827999999999999</v>
      </c>
      <c r="E4" s="2">
        <v>10.15</v>
      </c>
      <c r="F4" s="2">
        <v>13.074999999999999</v>
      </c>
      <c r="G4" s="2">
        <v>17.393999999999998</v>
      </c>
      <c r="H4" s="2">
        <v>20.395</v>
      </c>
      <c r="I4" s="2">
        <v>17.393999999999998</v>
      </c>
      <c r="J4" s="2">
        <v>27.847999999999999</v>
      </c>
      <c r="K4" s="2">
        <v>26.54</v>
      </c>
      <c r="L4" s="2">
        <v>26.614000000000001</v>
      </c>
    </row>
    <row r="5" spans="1:12" x14ac:dyDescent="0.25">
      <c r="A5" s="2">
        <v>20.53</v>
      </c>
      <c r="B5" s="2">
        <v>20.693999999999999</v>
      </c>
      <c r="C5" s="2">
        <v>20.692</v>
      </c>
      <c r="D5" s="2">
        <v>7.33</v>
      </c>
      <c r="E5" s="2">
        <v>42.926000000000002</v>
      </c>
      <c r="F5" s="2">
        <v>11.135999999999999</v>
      </c>
      <c r="G5" s="2">
        <v>14.342000000000001</v>
      </c>
      <c r="H5" s="2">
        <v>16.638000000000002</v>
      </c>
      <c r="I5" s="2">
        <v>17.393999999999998</v>
      </c>
      <c r="J5" s="2">
        <v>22.234000000000002</v>
      </c>
      <c r="K5" s="2">
        <v>26.597999999999999</v>
      </c>
      <c r="L5" s="2">
        <v>19.372</v>
      </c>
    </row>
    <row r="6" spans="1:12" x14ac:dyDescent="0.25">
      <c r="A6" s="2">
        <v>26.05</v>
      </c>
      <c r="B6" s="2">
        <v>31.396000000000001</v>
      </c>
      <c r="C6" s="2">
        <v>26.202000000000002</v>
      </c>
      <c r="D6" s="2">
        <v>8.6</v>
      </c>
      <c r="E6" s="2">
        <v>39.542000000000002</v>
      </c>
      <c r="F6" s="2">
        <v>16.212</v>
      </c>
      <c r="G6" s="2">
        <v>16.094000000000001</v>
      </c>
      <c r="H6" s="2">
        <v>16.021999999999998</v>
      </c>
      <c r="I6" s="2">
        <v>15.865</v>
      </c>
      <c r="J6" s="2">
        <v>22.475999999999999</v>
      </c>
      <c r="K6" s="2">
        <v>24.026</v>
      </c>
      <c r="L6" s="2">
        <v>23.63</v>
      </c>
    </row>
    <row r="7" spans="1:12" x14ac:dyDescent="0.25">
      <c r="A7" s="2">
        <v>24.858000000000001</v>
      </c>
      <c r="B7" s="2">
        <v>19.57</v>
      </c>
      <c r="C7" s="2">
        <v>17.225999999999999</v>
      </c>
      <c r="D7" s="2">
        <v>10.15</v>
      </c>
      <c r="E7" s="2">
        <v>24.632999999999999</v>
      </c>
      <c r="F7" s="2">
        <v>12.898</v>
      </c>
      <c r="G7" s="2">
        <v>14.923999999999999</v>
      </c>
      <c r="H7" s="2">
        <v>15.938000000000001</v>
      </c>
      <c r="I7" s="2">
        <v>17.847000000000001</v>
      </c>
      <c r="J7" s="2">
        <v>25.812000000000001</v>
      </c>
      <c r="K7" s="2">
        <v>22.922000000000001</v>
      </c>
      <c r="L7" s="2">
        <v>23.754000000000001</v>
      </c>
    </row>
    <row r="8" spans="1:12" x14ac:dyDescent="0.25">
      <c r="A8" s="2">
        <v>20.440000000000001</v>
      </c>
      <c r="B8" s="2">
        <v>29.306999999999999</v>
      </c>
      <c r="C8" s="2">
        <v>16.062000000000001</v>
      </c>
      <c r="D8" s="2">
        <v>11.208</v>
      </c>
      <c r="E8" s="2"/>
      <c r="F8" s="2">
        <v>9.516</v>
      </c>
      <c r="G8" s="2">
        <v>14.188000000000001</v>
      </c>
      <c r="H8" s="2">
        <v>15.766999999999999</v>
      </c>
      <c r="I8" s="2">
        <v>17.954000000000001</v>
      </c>
      <c r="J8" s="2">
        <v>24.434000000000001</v>
      </c>
      <c r="K8" s="2">
        <v>27.507000000000001</v>
      </c>
      <c r="L8" s="2">
        <v>21.262</v>
      </c>
    </row>
    <row r="9" spans="1:12" x14ac:dyDescent="0.25">
      <c r="A9" s="2">
        <v>25.6</v>
      </c>
      <c r="B9" s="2"/>
      <c r="C9" s="2">
        <v>27.251999999999999</v>
      </c>
      <c r="D9" s="2">
        <v>26.224</v>
      </c>
      <c r="E9" s="2"/>
      <c r="F9" s="2">
        <v>12.476000000000001</v>
      </c>
      <c r="G9" s="2">
        <v>17.114000000000001</v>
      </c>
      <c r="H9" s="2"/>
      <c r="I9" s="2">
        <v>16.905999999999999</v>
      </c>
      <c r="J9" s="2">
        <v>24.7</v>
      </c>
      <c r="K9" s="2"/>
      <c r="L9" s="2">
        <v>21.466000000000001</v>
      </c>
    </row>
    <row r="10" spans="1:12" x14ac:dyDescent="0.25">
      <c r="A10" s="2">
        <v>20.824000000000002</v>
      </c>
      <c r="B10" s="2"/>
      <c r="C10" s="2">
        <v>17.207999999999998</v>
      </c>
      <c r="D10" s="2">
        <v>34.4</v>
      </c>
      <c r="E10" s="2"/>
      <c r="F10" s="2">
        <v>12.97</v>
      </c>
      <c r="G10" s="2">
        <v>21.638000000000002</v>
      </c>
      <c r="H10" s="2"/>
      <c r="I10" s="2">
        <v>17.847000000000001</v>
      </c>
      <c r="J10" s="2">
        <v>26.527999999999999</v>
      </c>
      <c r="K10" s="2"/>
      <c r="L10" s="2">
        <v>29.288</v>
      </c>
    </row>
    <row r="11" spans="1:12" x14ac:dyDescent="0.25">
      <c r="A11" s="2"/>
      <c r="B11" s="2"/>
      <c r="C11" s="2"/>
      <c r="G11" s="2">
        <v>18.413</v>
      </c>
      <c r="H11" s="2"/>
      <c r="I11" s="2"/>
    </row>
    <row r="12" spans="1:12" x14ac:dyDescent="0.25">
      <c r="G12" s="2">
        <v>18.95</v>
      </c>
      <c r="H12" s="2"/>
      <c r="I12" s="2"/>
    </row>
  </sheetData>
  <mergeCells count="3">
    <mergeCell ref="A1:C1"/>
    <mergeCell ref="D1:F1"/>
    <mergeCell ref="G1:I1"/>
  </mergeCells>
  <phoneticPr fontId="2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7089C-F196-4434-B9EF-2BFA60960F7A}">
  <dimension ref="A1:Q6"/>
  <sheetViews>
    <sheetView workbookViewId="0">
      <selection activeCell="H12" sqref="H12"/>
    </sheetView>
  </sheetViews>
  <sheetFormatPr defaultRowHeight="13.8" x14ac:dyDescent="0.25"/>
  <cols>
    <col min="2" max="2" width="19.44140625" customWidth="1"/>
    <col min="3" max="3" width="23.6640625" customWidth="1"/>
    <col min="4" max="4" width="24.5546875" customWidth="1"/>
  </cols>
  <sheetData>
    <row r="1" spans="1:17" x14ac:dyDescent="0.25">
      <c r="A1" t="s">
        <v>162</v>
      </c>
      <c r="G1" t="s">
        <v>139</v>
      </c>
    </row>
    <row r="2" spans="1:17" x14ac:dyDescent="0.25">
      <c r="A2" s="4"/>
      <c r="B2" s="2" t="s">
        <v>213</v>
      </c>
      <c r="C2" s="2" t="s">
        <v>214</v>
      </c>
      <c r="D2" s="2" t="s">
        <v>215</v>
      </c>
      <c r="E2" s="2"/>
      <c r="F2" s="2"/>
      <c r="G2" s="4"/>
      <c r="H2" s="31" t="s">
        <v>91</v>
      </c>
      <c r="I2" s="31"/>
      <c r="J2" s="31"/>
      <c r="K2" s="31"/>
      <c r="L2" s="31"/>
      <c r="M2" s="31" t="s">
        <v>216</v>
      </c>
      <c r="N2" s="31"/>
      <c r="O2" s="31"/>
      <c r="P2" s="31"/>
      <c r="Q2" s="31"/>
    </row>
    <row r="3" spans="1:17" x14ac:dyDescent="0.25">
      <c r="A3" s="2">
        <v>0</v>
      </c>
      <c r="B3" s="2">
        <v>461782</v>
      </c>
      <c r="C3" s="2">
        <v>769061</v>
      </c>
      <c r="D3" s="2">
        <v>1982319</v>
      </c>
      <c r="E3" s="2"/>
      <c r="F3" s="2"/>
      <c r="G3" s="2">
        <v>0</v>
      </c>
      <c r="H3" s="2">
        <v>1266294</v>
      </c>
      <c r="I3" s="2">
        <v>754894</v>
      </c>
      <c r="J3" s="2">
        <v>1363002</v>
      </c>
      <c r="K3" s="2">
        <v>1250964</v>
      </c>
      <c r="L3" s="2"/>
      <c r="M3" s="2">
        <v>860475</v>
      </c>
      <c r="N3" s="2">
        <v>1004916</v>
      </c>
      <c r="O3" s="2">
        <v>2831798</v>
      </c>
      <c r="P3" s="2">
        <v>1540923</v>
      </c>
      <c r="Q3" s="2"/>
    </row>
    <row r="4" spans="1:17" x14ac:dyDescent="0.25">
      <c r="A4" s="2">
        <v>24</v>
      </c>
      <c r="B4" s="2">
        <v>6059714</v>
      </c>
      <c r="C4" s="2">
        <v>19534680</v>
      </c>
      <c r="D4" s="2">
        <v>40503136</v>
      </c>
      <c r="E4" s="2"/>
      <c r="F4" s="2"/>
      <c r="G4" s="2">
        <v>24</v>
      </c>
      <c r="H4" s="2">
        <v>5301164</v>
      </c>
      <c r="I4" s="2">
        <v>4028502</v>
      </c>
      <c r="J4" s="2">
        <v>7414143</v>
      </c>
      <c r="K4" s="2">
        <v>5703478</v>
      </c>
      <c r="L4" s="2"/>
      <c r="M4" s="2">
        <v>8158460</v>
      </c>
      <c r="N4" s="2">
        <v>7636449</v>
      </c>
      <c r="O4" s="2">
        <v>7570895</v>
      </c>
      <c r="P4" s="2">
        <v>7643604</v>
      </c>
      <c r="Q4" s="2"/>
    </row>
    <row r="5" spans="1:17" x14ac:dyDescent="0.25">
      <c r="A5" s="2">
        <v>48</v>
      </c>
      <c r="B5" s="2">
        <v>21112044</v>
      </c>
      <c r="C5" s="2">
        <v>52549624</v>
      </c>
      <c r="D5" s="2">
        <v>108173904</v>
      </c>
      <c r="E5" s="2"/>
      <c r="F5" s="2"/>
      <c r="G5" s="2">
        <v>48</v>
      </c>
      <c r="H5" s="2">
        <v>6474034</v>
      </c>
      <c r="I5" s="2">
        <v>5292081</v>
      </c>
      <c r="J5" s="2">
        <v>7960719</v>
      </c>
      <c r="K5" s="2">
        <v>7389817</v>
      </c>
      <c r="L5" s="2"/>
      <c r="M5" s="2">
        <v>10782506</v>
      </c>
      <c r="N5" s="2">
        <v>8901627</v>
      </c>
      <c r="O5" s="2">
        <v>10051565</v>
      </c>
      <c r="P5" s="2">
        <v>7862333</v>
      </c>
      <c r="Q5" s="2"/>
    </row>
    <row r="6" spans="1:17" x14ac:dyDescent="0.25">
      <c r="A6" s="2">
        <v>72</v>
      </c>
      <c r="B6" s="2">
        <v>26378432</v>
      </c>
      <c r="C6" s="2">
        <v>67407064</v>
      </c>
      <c r="D6" s="2">
        <v>126009200</v>
      </c>
      <c r="E6" s="2"/>
      <c r="F6" s="2"/>
      <c r="G6" s="2">
        <v>72</v>
      </c>
      <c r="H6" s="2">
        <v>14077268</v>
      </c>
      <c r="I6" s="2">
        <v>7599619</v>
      </c>
      <c r="J6" s="2">
        <v>11956419</v>
      </c>
      <c r="K6" s="2">
        <v>10889886</v>
      </c>
      <c r="L6" s="2"/>
      <c r="M6" s="2">
        <v>21183696</v>
      </c>
      <c r="N6" s="2">
        <v>15426400</v>
      </c>
      <c r="O6" s="2">
        <v>10607943</v>
      </c>
      <c r="P6" s="2">
        <v>14363573</v>
      </c>
      <c r="Q6" s="2"/>
    </row>
  </sheetData>
  <mergeCells count="2">
    <mergeCell ref="H2:L2"/>
    <mergeCell ref="M2:Q2"/>
  </mergeCells>
  <phoneticPr fontId="2" type="noConversion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19443-BFCC-422A-8F25-F07FC6FCBAB3}">
  <dimension ref="A1:Q17"/>
  <sheetViews>
    <sheetView workbookViewId="0">
      <selection activeCell="G23" sqref="G23"/>
    </sheetView>
  </sheetViews>
  <sheetFormatPr defaultRowHeight="13.8" x14ac:dyDescent="0.25"/>
  <sheetData>
    <row r="1" spans="1:17" x14ac:dyDescent="0.25">
      <c r="A1" t="s">
        <v>121</v>
      </c>
    </row>
    <row r="2" spans="1:17" x14ac:dyDescent="0.25">
      <c r="A2" s="4"/>
      <c r="B2" s="31" t="s">
        <v>217</v>
      </c>
      <c r="C2" s="31"/>
      <c r="D2" s="31"/>
      <c r="E2" s="31"/>
      <c r="F2" s="31" t="s">
        <v>218</v>
      </c>
      <c r="G2" s="31"/>
      <c r="H2" s="31"/>
      <c r="I2" s="31"/>
      <c r="J2" s="31" t="s">
        <v>219</v>
      </c>
      <c r="K2" s="31"/>
      <c r="L2" s="31"/>
      <c r="M2" s="31"/>
      <c r="N2" s="31" t="s">
        <v>220</v>
      </c>
      <c r="O2" s="31"/>
      <c r="P2" s="31"/>
      <c r="Q2" s="31"/>
    </row>
    <row r="3" spans="1:17" x14ac:dyDescent="0.25">
      <c r="A3" s="2">
        <v>0.01</v>
      </c>
      <c r="B3" s="2">
        <v>102.12</v>
      </c>
      <c r="C3" s="2">
        <v>105.6</v>
      </c>
      <c r="D3" s="2">
        <v>103.8</v>
      </c>
      <c r="E3" s="2">
        <v>88.48</v>
      </c>
      <c r="F3" s="2">
        <v>99.23</v>
      </c>
      <c r="G3" s="2">
        <v>96.16</v>
      </c>
      <c r="H3" s="2">
        <v>104.61</v>
      </c>
      <c r="I3" s="2"/>
      <c r="J3" s="2">
        <v>105.88</v>
      </c>
      <c r="K3" s="2">
        <v>97.87</v>
      </c>
      <c r="L3" s="2">
        <v>96.25</v>
      </c>
      <c r="M3" s="2"/>
      <c r="N3" s="2">
        <v>82.37</v>
      </c>
      <c r="O3" s="2">
        <v>106.43</v>
      </c>
      <c r="P3" s="2">
        <v>111.2</v>
      </c>
      <c r="Q3" s="2"/>
    </row>
    <row r="4" spans="1:17" x14ac:dyDescent="0.25">
      <c r="A4" s="2">
        <v>1</v>
      </c>
      <c r="B4" s="2">
        <v>97.68</v>
      </c>
      <c r="C4" s="2">
        <v>90.21</v>
      </c>
      <c r="D4" s="2">
        <v>79.66</v>
      </c>
      <c r="E4" s="2">
        <v>84.9</v>
      </c>
      <c r="F4" s="2">
        <v>93.48</v>
      </c>
      <c r="G4" s="2">
        <v>98.32</v>
      </c>
      <c r="H4" s="2">
        <v>96.51</v>
      </c>
      <c r="I4" s="2"/>
      <c r="J4" s="2">
        <v>99.14</v>
      </c>
      <c r="K4" s="2">
        <v>99.08</v>
      </c>
      <c r="L4" s="2">
        <v>93.55</v>
      </c>
      <c r="M4" s="2"/>
      <c r="N4" s="2">
        <v>57</v>
      </c>
      <c r="O4" s="2">
        <v>54.67</v>
      </c>
      <c r="P4" s="2">
        <v>48.17</v>
      </c>
      <c r="Q4" s="2"/>
    </row>
    <row r="5" spans="1:17" x14ac:dyDescent="0.25">
      <c r="A5" s="2">
        <v>100</v>
      </c>
      <c r="B5" s="2">
        <v>47.51</v>
      </c>
      <c r="C5" s="2">
        <v>38.07</v>
      </c>
      <c r="D5" s="2">
        <v>32.1</v>
      </c>
      <c r="E5" s="2">
        <v>38.200000000000003</v>
      </c>
      <c r="F5" s="2">
        <v>84.7</v>
      </c>
      <c r="G5" s="2">
        <v>88.08</v>
      </c>
      <c r="H5" s="2">
        <v>87.6</v>
      </c>
      <c r="I5" s="2"/>
      <c r="J5" s="2">
        <v>67.27</v>
      </c>
      <c r="K5" s="2">
        <v>63.2</v>
      </c>
      <c r="L5" s="2">
        <v>65.39</v>
      </c>
      <c r="M5" s="2"/>
      <c r="N5" s="2">
        <v>31.14</v>
      </c>
      <c r="O5" s="2">
        <v>30.9</v>
      </c>
      <c r="P5" s="2">
        <v>28.5</v>
      </c>
      <c r="Q5" s="2"/>
    </row>
    <row r="6" spans="1:17" x14ac:dyDescent="0.25">
      <c r="A6" s="2">
        <v>1000</v>
      </c>
      <c r="B6" s="2">
        <v>30.89</v>
      </c>
      <c r="C6" s="2">
        <v>29.87</v>
      </c>
      <c r="D6" s="2">
        <v>28.51</v>
      </c>
      <c r="E6" s="2">
        <v>27.31</v>
      </c>
      <c r="F6" s="2">
        <v>75.2</v>
      </c>
      <c r="G6" s="2">
        <v>79.13</v>
      </c>
      <c r="H6" s="2">
        <v>84.51</v>
      </c>
      <c r="I6" s="2"/>
      <c r="J6" s="2">
        <v>45.21</v>
      </c>
      <c r="K6" s="2">
        <v>37.72</v>
      </c>
      <c r="L6" s="2">
        <v>39.54</v>
      </c>
      <c r="M6" s="2"/>
      <c r="N6" s="2">
        <v>20.51</v>
      </c>
      <c r="O6" s="2">
        <v>15.8</v>
      </c>
      <c r="P6" s="2">
        <v>16.010000000000002</v>
      </c>
      <c r="Q6" s="2"/>
    </row>
    <row r="7" spans="1:17" x14ac:dyDescent="0.25">
      <c r="A7" s="2">
        <v>2000</v>
      </c>
      <c r="B7" s="2">
        <v>30.25</v>
      </c>
      <c r="C7" s="2">
        <v>29.7</v>
      </c>
      <c r="D7" s="2">
        <v>29.32</v>
      </c>
      <c r="E7" s="2">
        <v>27.6</v>
      </c>
      <c r="F7" s="2">
        <v>72.38</v>
      </c>
      <c r="G7" s="2">
        <v>74.180000000000007</v>
      </c>
      <c r="H7" s="2">
        <v>78.989999999999995</v>
      </c>
      <c r="I7" s="2"/>
      <c r="J7" s="2">
        <v>37.26</v>
      </c>
      <c r="K7" s="2">
        <v>35.630000000000003</v>
      </c>
      <c r="L7" s="2">
        <v>36.85</v>
      </c>
      <c r="M7" s="2"/>
      <c r="N7" s="2">
        <v>19.079999999999998</v>
      </c>
      <c r="O7" s="2">
        <v>17.18</v>
      </c>
      <c r="P7" s="2">
        <v>17.11</v>
      </c>
      <c r="Q7" s="2"/>
    </row>
    <row r="8" spans="1:17" x14ac:dyDescent="0.25">
      <c r="A8" s="2">
        <v>10000</v>
      </c>
      <c r="B8" s="2">
        <v>21.89</v>
      </c>
      <c r="C8" s="2">
        <v>21.16</v>
      </c>
      <c r="D8" s="2">
        <v>20.3</v>
      </c>
      <c r="E8" s="2">
        <v>21.01</v>
      </c>
      <c r="F8" s="2">
        <v>9.18</v>
      </c>
      <c r="G8" s="2">
        <v>8.25</v>
      </c>
      <c r="H8" s="2">
        <v>9.57</v>
      </c>
      <c r="I8" s="2"/>
      <c r="J8" s="2">
        <v>14.3</v>
      </c>
      <c r="K8" s="2">
        <v>16.57</v>
      </c>
      <c r="L8" s="2">
        <v>15.19</v>
      </c>
      <c r="M8" s="2"/>
      <c r="N8" s="2">
        <v>21.08</v>
      </c>
      <c r="O8" s="2">
        <v>17.79</v>
      </c>
      <c r="P8" s="2">
        <v>17.649999999999999</v>
      </c>
      <c r="Q8" s="2"/>
    </row>
    <row r="10" spans="1:17" x14ac:dyDescent="0.25">
      <c r="A10" t="s">
        <v>128</v>
      </c>
    </row>
    <row r="11" spans="1:17" x14ac:dyDescent="0.25">
      <c r="A11" s="4"/>
      <c r="B11" s="31" t="s">
        <v>221</v>
      </c>
      <c r="C11" s="31"/>
      <c r="D11" s="31"/>
      <c r="E11" s="31"/>
      <c r="F11" s="31" t="s">
        <v>222</v>
      </c>
      <c r="G11" s="31"/>
      <c r="H11" s="31"/>
      <c r="I11" s="31"/>
      <c r="J11" s="31" t="s">
        <v>223</v>
      </c>
      <c r="K11" s="31"/>
      <c r="L11" s="31"/>
      <c r="M11" s="31"/>
      <c r="N11" s="31" t="s">
        <v>224</v>
      </c>
      <c r="O11" s="31"/>
      <c r="P11" s="31"/>
      <c r="Q11" s="31"/>
    </row>
    <row r="12" spans="1:17" x14ac:dyDescent="0.25">
      <c r="A12" s="2">
        <v>0.01</v>
      </c>
      <c r="B12" s="2">
        <v>103.61</v>
      </c>
      <c r="C12" s="2">
        <v>101.04</v>
      </c>
      <c r="D12" s="2">
        <v>99.92</v>
      </c>
      <c r="E12" s="2">
        <v>95.44</v>
      </c>
      <c r="F12" s="2">
        <v>98.88</v>
      </c>
      <c r="G12" s="2">
        <v>97.15</v>
      </c>
      <c r="H12" s="2">
        <v>103.97</v>
      </c>
      <c r="I12" s="2"/>
      <c r="J12" s="2">
        <v>98.74</v>
      </c>
      <c r="K12" s="2">
        <v>99.89</v>
      </c>
      <c r="L12" s="2">
        <v>101.37</v>
      </c>
      <c r="M12" s="2"/>
      <c r="N12" s="2">
        <v>98.48</v>
      </c>
      <c r="O12" s="2">
        <v>99.69</v>
      </c>
      <c r="P12" s="2">
        <v>101.82</v>
      </c>
      <c r="Q12" s="2"/>
    </row>
    <row r="13" spans="1:17" x14ac:dyDescent="0.25">
      <c r="A13" s="2">
        <v>1</v>
      </c>
      <c r="B13" s="2">
        <v>76.2</v>
      </c>
      <c r="C13" s="2">
        <v>73.459999999999994</v>
      </c>
      <c r="D13" s="2">
        <v>64.73</v>
      </c>
      <c r="E13" s="2">
        <v>65.819999999999993</v>
      </c>
      <c r="F13" s="2">
        <v>82.14</v>
      </c>
      <c r="G13" s="2">
        <v>83.09</v>
      </c>
      <c r="H13" s="2">
        <v>88.03</v>
      </c>
      <c r="I13" s="2"/>
      <c r="J13" s="2">
        <v>68.97</v>
      </c>
      <c r="K13" s="2">
        <v>70.59</v>
      </c>
      <c r="L13" s="2">
        <v>69.64</v>
      </c>
      <c r="M13" s="2"/>
      <c r="N13" s="2">
        <v>55.46</v>
      </c>
      <c r="O13" s="2">
        <v>54.45</v>
      </c>
      <c r="P13" s="2">
        <v>52.52</v>
      </c>
      <c r="Q13" s="2"/>
    </row>
    <row r="14" spans="1:17" x14ac:dyDescent="0.25">
      <c r="A14" s="2">
        <v>10</v>
      </c>
      <c r="B14" s="2">
        <v>47.25</v>
      </c>
      <c r="C14" s="2">
        <v>46.72</v>
      </c>
      <c r="D14" s="2">
        <v>39.4</v>
      </c>
      <c r="E14" s="2">
        <v>40.950000000000003</v>
      </c>
      <c r="F14" s="2">
        <v>60.51</v>
      </c>
      <c r="G14" s="2">
        <v>62.43</v>
      </c>
      <c r="H14" s="2">
        <v>63.14</v>
      </c>
      <c r="I14" s="2"/>
      <c r="J14" s="2">
        <v>44.63</v>
      </c>
      <c r="K14" s="2">
        <v>41.25</v>
      </c>
      <c r="L14" s="2">
        <v>43.4</v>
      </c>
      <c r="M14" s="2"/>
      <c r="N14" s="2">
        <v>44.35</v>
      </c>
      <c r="O14" s="2">
        <v>40.9</v>
      </c>
      <c r="P14" s="2">
        <v>39.229999999999997</v>
      </c>
      <c r="Q14" s="2"/>
    </row>
    <row r="15" spans="1:17" x14ac:dyDescent="0.25">
      <c r="A15" s="2">
        <v>100</v>
      </c>
      <c r="B15" s="2">
        <v>35.79</v>
      </c>
      <c r="C15" s="2">
        <v>36.71</v>
      </c>
      <c r="D15" s="2">
        <v>36.71</v>
      </c>
      <c r="E15" s="2">
        <v>33.58</v>
      </c>
      <c r="F15" s="2">
        <v>51.25</v>
      </c>
      <c r="G15" s="2">
        <v>53.78</v>
      </c>
      <c r="H15" s="2">
        <v>51.62</v>
      </c>
      <c r="I15" s="2"/>
      <c r="J15" s="2">
        <v>33.21</v>
      </c>
      <c r="K15" s="2">
        <v>32.869999999999997</v>
      </c>
      <c r="L15" s="2">
        <v>31.1</v>
      </c>
      <c r="M15" s="2"/>
      <c r="N15" s="2">
        <v>35.61</v>
      </c>
      <c r="O15" s="2">
        <v>32.26</v>
      </c>
      <c r="P15" s="2">
        <v>33.61</v>
      </c>
      <c r="Q15" s="2"/>
    </row>
    <row r="16" spans="1:17" x14ac:dyDescent="0.25">
      <c r="A16" s="2">
        <v>1000</v>
      </c>
      <c r="B16" s="2">
        <v>36.07</v>
      </c>
      <c r="C16" s="2">
        <v>35.840000000000003</v>
      </c>
      <c r="D16" s="2">
        <v>32.6</v>
      </c>
      <c r="E16" s="2">
        <v>32.72</v>
      </c>
      <c r="F16" s="2">
        <v>47.38</v>
      </c>
      <c r="G16" s="2">
        <v>48.16</v>
      </c>
      <c r="H16" s="2">
        <v>49.12</v>
      </c>
      <c r="I16" s="2"/>
      <c r="J16" s="2">
        <v>32.270000000000003</v>
      </c>
      <c r="K16" s="2">
        <v>29.53</v>
      </c>
      <c r="L16" s="2">
        <v>33.36</v>
      </c>
      <c r="M16" s="2"/>
      <c r="N16" s="2">
        <v>32.51</v>
      </c>
      <c r="O16" s="2">
        <v>29.43</v>
      </c>
      <c r="P16" s="2">
        <v>31.22</v>
      </c>
      <c r="Q16" s="2"/>
    </row>
    <row r="17" spans="1:17" x14ac:dyDescent="0.25">
      <c r="A17" s="2">
        <v>10000</v>
      </c>
      <c r="B17" s="2">
        <v>17.440000000000001</v>
      </c>
      <c r="C17" s="2">
        <v>17.55</v>
      </c>
      <c r="D17" s="2">
        <v>15.65</v>
      </c>
      <c r="E17" s="2">
        <v>17.75</v>
      </c>
      <c r="F17" s="2">
        <v>22.25</v>
      </c>
      <c r="G17" s="2">
        <v>23.35</v>
      </c>
      <c r="H17" s="2">
        <v>24.92</v>
      </c>
      <c r="I17" s="2"/>
      <c r="J17" s="2">
        <v>11.92</v>
      </c>
      <c r="K17" s="2">
        <v>12.48</v>
      </c>
      <c r="L17" s="2">
        <v>12.11</v>
      </c>
      <c r="M17" s="2"/>
      <c r="N17" s="2">
        <v>17.73</v>
      </c>
      <c r="O17" s="2">
        <v>15.78</v>
      </c>
      <c r="P17" s="2">
        <v>17.36</v>
      </c>
      <c r="Q17" s="2"/>
    </row>
  </sheetData>
  <mergeCells count="8">
    <mergeCell ref="B2:E2"/>
    <mergeCell ref="F2:I2"/>
    <mergeCell ref="J2:M2"/>
    <mergeCell ref="N2:Q2"/>
    <mergeCell ref="B11:E11"/>
    <mergeCell ref="F11:I11"/>
    <mergeCell ref="J11:M11"/>
    <mergeCell ref="N11:Q11"/>
  </mergeCells>
  <phoneticPr fontId="2" type="noConversion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AEDC5-CA69-4367-B20D-B7CC88F6DE0B}">
  <dimension ref="A1:Y32"/>
  <sheetViews>
    <sheetView zoomScale="85" zoomScaleNormal="85" workbookViewId="0">
      <selection activeCell="Q17" sqref="Q17"/>
    </sheetView>
  </sheetViews>
  <sheetFormatPr defaultRowHeight="13.8" x14ac:dyDescent="0.25"/>
  <cols>
    <col min="1" max="5" width="8.88671875" style="3"/>
    <col min="6" max="6" width="31.6640625" style="3" customWidth="1"/>
    <col min="7" max="16384" width="8.88671875" style="3"/>
  </cols>
  <sheetData>
    <row r="1" spans="1:25" x14ac:dyDescent="0.25">
      <c r="A1" s="3" t="s">
        <v>129</v>
      </c>
      <c r="F1" s="3" t="s">
        <v>132</v>
      </c>
      <c r="O1" s="3" t="s">
        <v>133</v>
      </c>
    </row>
    <row r="2" spans="1:25" x14ac:dyDescent="0.25">
      <c r="A2" s="30" t="s">
        <v>126</v>
      </c>
      <c r="B2" s="30"/>
      <c r="C2" s="30" t="s">
        <v>127</v>
      </c>
      <c r="D2" s="30"/>
      <c r="F2" s="3" t="s">
        <v>103</v>
      </c>
      <c r="G2" s="3" t="s">
        <v>104</v>
      </c>
      <c r="H2" s="3" t="s">
        <v>102</v>
      </c>
      <c r="I2" s="3" t="s">
        <v>114</v>
      </c>
      <c r="O2" s="4"/>
      <c r="P2" s="31" t="s">
        <v>173</v>
      </c>
      <c r="Q2" s="31"/>
      <c r="R2" s="31"/>
      <c r="S2" s="31"/>
      <c r="T2" s="31"/>
      <c r="U2" s="31" t="s">
        <v>226</v>
      </c>
      <c r="V2" s="31"/>
      <c r="W2" s="31"/>
      <c r="X2" s="31"/>
      <c r="Y2" s="31"/>
    </row>
    <row r="3" spans="1:25" x14ac:dyDescent="0.25">
      <c r="A3" s="4" t="s">
        <v>91</v>
      </c>
      <c r="B3" s="4" t="s">
        <v>225</v>
      </c>
      <c r="C3" s="4" t="s">
        <v>91</v>
      </c>
      <c r="D3" s="4" t="s">
        <v>225</v>
      </c>
      <c r="F3" s="34" t="s">
        <v>228</v>
      </c>
      <c r="G3" s="3" t="s">
        <v>109</v>
      </c>
      <c r="H3" s="3">
        <v>26.896999359130859</v>
      </c>
      <c r="I3" s="3">
        <v>27.004999160766602</v>
      </c>
      <c r="J3" s="3">
        <v>-0.10799980163574219</v>
      </c>
      <c r="K3" s="3">
        <v>1.0777329968600875</v>
      </c>
      <c r="L3" s="3">
        <v>0.38724405542865487</v>
      </c>
      <c r="M3" s="3">
        <v>2.7830846768379818</v>
      </c>
      <c r="O3" s="1" t="s">
        <v>23</v>
      </c>
      <c r="P3" s="2">
        <v>20.05</v>
      </c>
      <c r="Q3" s="2">
        <v>18.670000000000002</v>
      </c>
      <c r="R3" s="2">
        <v>19.52</v>
      </c>
      <c r="S3" s="2">
        <v>20.6</v>
      </c>
      <c r="T3" s="2">
        <v>23.67</v>
      </c>
      <c r="U3" s="2">
        <v>19.88</v>
      </c>
      <c r="V3" s="2">
        <v>18.899999999999999</v>
      </c>
      <c r="W3" s="2">
        <v>18.07</v>
      </c>
      <c r="X3" s="2">
        <v>24</v>
      </c>
      <c r="Y3" s="2">
        <v>23.09</v>
      </c>
    </row>
    <row r="4" spans="1:25" x14ac:dyDescent="0.25">
      <c r="A4" s="2">
        <v>0.90163934400000001</v>
      </c>
      <c r="B4" s="2">
        <v>2.6065573770000001</v>
      </c>
      <c r="C4" s="2">
        <v>0.92682926799999998</v>
      </c>
      <c r="D4" s="2">
        <v>2.2317073170000001</v>
      </c>
      <c r="F4" s="34"/>
      <c r="G4" s="3" t="s">
        <v>109</v>
      </c>
      <c r="H4" s="3">
        <v>26.871000289916992</v>
      </c>
      <c r="I4" s="3">
        <v>27.305000305175781</v>
      </c>
      <c r="J4" s="3">
        <v>-0.43400001525878906</v>
      </c>
      <c r="K4" s="3">
        <v>1.3509740988243319</v>
      </c>
      <c r="M4" s="3">
        <v>3.4886890576767882</v>
      </c>
      <c r="O4" s="1" t="s">
        <v>24</v>
      </c>
      <c r="P4" s="2">
        <v>34.31</v>
      </c>
      <c r="Q4" s="2">
        <v>36.58</v>
      </c>
      <c r="R4" s="2">
        <v>37.9</v>
      </c>
      <c r="S4" s="2">
        <v>37.82</v>
      </c>
      <c r="T4" s="2">
        <v>42.09</v>
      </c>
      <c r="U4" s="2">
        <v>48.48</v>
      </c>
      <c r="V4" s="2">
        <v>47.63</v>
      </c>
      <c r="W4" s="2">
        <v>46.94</v>
      </c>
      <c r="X4" s="2">
        <v>44.35</v>
      </c>
      <c r="Y4" s="2">
        <v>43.45</v>
      </c>
    </row>
    <row r="5" spans="1:25" x14ac:dyDescent="0.25">
      <c r="A5" s="2">
        <v>1.0327868849999999</v>
      </c>
      <c r="B5" s="2">
        <v>3.2786885250000002</v>
      </c>
      <c r="C5" s="2">
        <v>1.195121951</v>
      </c>
      <c r="D5" s="2">
        <v>2.5731707319999999</v>
      </c>
      <c r="F5" s="34"/>
      <c r="G5" s="3" t="s">
        <v>109</v>
      </c>
      <c r="H5" s="3">
        <v>26.583000183105469</v>
      </c>
      <c r="I5" s="3">
        <v>27.180999755859375</v>
      </c>
      <c r="J5" s="3">
        <v>-0.59799957275390625</v>
      </c>
      <c r="K5" s="3">
        <v>1.5136163447204702</v>
      </c>
      <c r="M5" s="3">
        <v>3.9086883930212744</v>
      </c>
      <c r="O5" s="1" t="s">
        <v>25</v>
      </c>
      <c r="P5" s="2">
        <v>53.1</v>
      </c>
      <c r="Q5" s="2">
        <v>56.16</v>
      </c>
      <c r="R5" s="2">
        <v>53.58</v>
      </c>
      <c r="S5" s="2">
        <v>52.52</v>
      </c>
      <c r="T5" s="2">
        <v>53.18</v>
      </c>
      <c r="U5" s="2">
        <v>66.41</v>
      </c>
      <c r="V5" s="2">
        <v>68.680000000000007</v>
      </c>
      <c r="W5" s="2">
        <v>70.099999999999994</v>
      </c>
      <c r="X5" s="2">
        <v>69.41</v>
      </c>
      <c r="Y5" s="2">
        <v>65.819999999999993</v>
      </c>
    </row>
    <row r="6" spans="1:25" x14ac:dyDescent="0.25">
      <c r="A6" s="2">
        <v>1.0655737700000001</v>
      </c>
      <c r="B6" s="2">
        <v>3.2459016389999999</v>
      </c>
      <c r="C6" s="2">
        <v>0.87804877999999997</v>
      </c>
      <c r="D6" s="2">
        <v>2.1219512200000001</v>
      </c>
      <c r="F6" s="34" t="s">
        <v>227</v>
      </c>
      <c r="G6" s="3" t="s">
        <v>109</v>
      </c>
      <c r="H6" s="3">
        <v>24.802000045776367</v>
      </c>
      <c r="I6" s="3">
        <v>23.277999877929688</v>
      </c>
      <c r="J6" s="3">
        <v>1.5240001678466797</v>
      </c>
      <c r="K6" s="3">
        <v>0.34772045247284433</v>
      </c>
      <c r="L6" s="3">
        <v>0.38724405542865487</v>
      </c>
      <c r="M6" s="3">
        <v>0.89793619191375218</v>
      </c>
      <c r="O6" s="1" t="s">
        <v>183</v>
      </c>
      <c r="P6" s="2">
        <v>67.19</v>
      </c>
      <c r="Q6" s="2">
        <v>67.739999999999995</v>
      </c>
      <c r="R6" s="2">
        <v>67.83</v>
      </c>
      <c r="S6" s="2">
        <v>65.27</v>
      </c>
      <c r="T6" s="2">
        <v>66.95</v>
      </c>
      <c r="U6" s="2">
        <v>77.34</v>
      </c>
      <c r="V6" s="2">
        <v>77.239999999999995</v>
      </c>
      <c r="W6" s="2">
        <v>76.84</v>
      </c>
      <c r="X6" s="2">
        <v>77.64</v>
      </c>
      <c r="Y6" s="2">
        <v>75.37</v>
      </c>
    </row>
    <row r="7" spans="1:25" x14ac:dyDescent="0.25">
      <c r="F7" s="34"/>
      <c r="G7" s="3" t="s">
        <v>109</v>
      </c>
      <c r="H7" s="3">
        <v>24.343999862670898</v>
      </c>
      <c r="I7" s="3">
        <v>23.173999786376953</v>
      </c>
      <c r="J7" s="3">
        <v>1.1700000762939453</v>
      </c>
      <c r="K7" s="3">
        <v>0.4444213170809817</v>
      </c>
      <c r="M7" s="3">
        <v>1.1476517479113661</v>
      </c>
    </row>
    <row r="8" spans="1:25" x14ac:dyDescent="0.25">
      <c r="F8" s="34"/>
      <c r="G8" s="3" t="s">
        <v>109</v>
      </c>
      <c r="H8" s="3">
        <v>24.714000701904297</v>
      </c>
      <c r="I8" s="3">
        <v>23.277999877929688</v>
      </c>
      <c r="J8" s="3">
        <v>1.4360008239746094</v>
      </c>
      <c r="K8" s="3">
        <v>0.36959039673213862</v>
      </c>
      <c r="M8" s="3">
        <v>0.95441206017488178</v>
      </c>
    </row>
    <row r="9" spans="1:25" x14ac:dyDescent="0.25">
      <c r="F9" s="34" t="s">
        <v>228</v>
      </c>
      <c r="G9" s="3" t="s">
        <v>65</v>
      </c>
      <c r="H9" s="3">
        <v>27.084999084472656</v>
      </c>
      <c r="I9" s="3">
        <v>27.180999755859375</v>
      </c>
      <c r="J9" s="3">
        <v>-9.600067138671875E-2</v>
      </c>
      <c r="K9" s="3">
        <v>1.0688064886011661</v>
      </c>
      <c r="L9" s="3">
        <v>0.22240106552041641</v>
      </c>
      <c r="M9" s="3">
        <v>4.8057615466012669</v>
      </c>
    </row>
    <row r="10" spans="1:25" x14ac:dyDescent="0.25">
      <c r="F10" s="34"/>
      <c r="G10" s="3" t="s">
        <v>65</v>
      </c>
      <c r="H10" s="3">
        <v>26.955999374389648</v>
      </c>
      <c r="I10" s="3">
        <v>27.305000305175781</v>
      </c>
      <c r="J10" s="3">
        <v>-0.34900093078613281</v>
      </c>
      <c r="K10" s="3">
        <v>1.2736782970675331</v>
      </c>
      <c r="M10" s="3">
        <v>5.7269433223583608</v>
      </c>
    </row>
    <row r="11" spans="1:25" x14ac:dyDescent="0.25">
      <c r="F11" s="34"/>
      <c r="G11" s="3" t="s">
        <v>65</v>
      </c>
      <c r="H11" s="3">
        <v>26.562000274658203</v>
      </c>
      <c r="I11" s="3">
        <v>27.004999160766602</v>
      </c>
      <c r="J11" s="3">
        <v>-0.44299888610839844</v>
      </c>
      <c r="K11" s="3">
        <v>1.3594271923050738</v>
      </c>
      <c r="M11" s="3">
        <v>6.1125030544436774</v>
      </c>
    </row>
    <row r="12" spans="1:25" x14ac:dyDescent="0.25">
      <c r="F12" s="34" t="s">
        <v>227</v>
      </c>
      <c r="G12" s="3" t="s">
        <v>65</v>
      </c>
      <c r="H12" s="3">
        <v>25.320999145507813</v>
      </c>
      <c r="I12" s="3">
        <v>23.277999877929688</v>
      </c>
      <c r="J12" s="3">
        <v>2.042999267578125</v>
      </c>
      <c r="K12" s="3">
        <v>0.24265874063441242</v>
      </c>
      <c r="L12" s="3">
        <v>0.22240106552041641</v>
      </c>
      <c r="M12" s="3">
        <v>1.091086232283075</v>
      </c>
    </row>
    <row r="13" spans="1:25" x14ac:dyDescent="0.25">
      <c r="F13" s="34"/>
      <c r="G13" s="3" t="s">
        <v>65</v>
      </c>
      <c r="H13" s="3">
        <v>25.447999954223633</v>
      </c>
      <c r="I13" s="3">
        <v>23.173999786376953</v>
      </c>
      <c r="J13" s="3">
        <v>2.2740001678466797</v>
      </c>
      <c r="K13" s="3">
        <v>0.20675581805633603</v>
      </c>
      <c r="M13" s="3">
        <v>0.92965300131332262</v>
      </c>
    </row>
    <row r="14" spans="1:25" x14ac:dyDescent="0.25">
      <c r="F14" s="34"/>
      <c r="G14" s="3" t="s">
        <v>65</v>
      </c>
      <c r="H14" s="3">
        <v>25.476999282836914</v>
      </c>
      <c r="I14" s="3">
        <v>23.277999877929688</v>
      </c>
      <c r="J14" s="3">
        <v>2.1989994049072266</v>
      </c>
      <c r="K14" s="3">
        <v>0.21778863787050085</v>
      </c>
      <c r="M14" s="3">
        <v>0.97926076640360271</v>
      </c>
    </row>
    <row r="15" spans="1:25" x14ac:dyDescent="0.25">
      <c r="F15" s="34" t="s">
        <v>228</v>
      </c>
      <c r="G15" s="3" t="s">
        <v>46</v>
      </c>
      <c r="H15" s="3">
        <v>24.742000579833984</v>
      </c>
      <c r="I15" s="3">
        <v>27.004999160766602</v>
      </c>
      <c r="J15" s="3">
        <v>-2.2629985809326172</v>
      </c>
      <c r="K15" s="3">
        <v>4.7998808082195143</v>
      </c>
      <c r="L15" s="3">
        <v>1.2738406448610442</v>
      </c>
      <c r="M15" s="3">
        <v>3.7680386691877814</v>
      </c>
    </row>
    <row r="16" spans="1:25" x14ac:dyDescent="0.25">
      <c r="F16" s="34"/>
      <c r="G16" s="3" t="s">
        <v>46</v>
      </c>
      <c r="H16" s="3">
        <v>24.784000396728516</v>
      </c>
      <c r="I16" s="3">
        <v>27.305000305175781</v>
      </c>
      <c r="J16" s="3">
        <v>-2.5209999084472656</v>
      </c>
      <c r="K16" s="3">
        <v>5.7397977741819917</v>
      </c>
      <c r="M16" s="3">
        <v>4.5058993817928554</v>
      </c>
    </row>
    <row r="17" spans="6:13" x14ac:dyDescent="0.25">
      <c r="F17" s="34"/>
      <c r="G17" s="3" t="s">
        <v>46</v>
      </c>
      <c r="H17" s="3">
        <v>24.805000305175781</v>
      </c>
      <c r="I17" s="3">
        <v>27.180999755859375</v>
      </c>
      <c r="J17" s="3">
        <v>-2.3759994506835938</v>
      </c>
      <c r="K17" s="3">
        <v>5.1909530912640172</v>
      </c>
      <c r="M17" s="3">
        <v>4.0750411852577271</v>
      </c>
    </row>
    <row r="18" spans="6:13" x14ac:dyDescent="0.25">
      <c r="F18" s="34" t="s">
        <v>227</v>
      </c>
      <c r="G18" s="3" t="s">
        <v>46</v>
      </c>
      <c r="H18" s="3">
        <v>22.781999588012695</v>
      </c>
      <c r="I18" s="3">
        <v>23.277999877929688</v>
      </c>
      <c r="J18" s="3">
        <v>-0.49600028991699219</v>
      </c>
      <c r="K18" s="3">
        <v>1.4102982438910503</v>
      </c>
      <c r="L18" s="3">
        <v>1.2738406448610442</v>
      </c>
      <c r="M18" s="3">
        <v>1.1071229745890951</v>
      </c>
    </row>
    <row r="19" spans="6:13" x14ac:dyDescent="0.25">
      <c r="F19" s="34"/>
      <c r="G19" s="3" t="s">
        <v>46</v>
      </c>
      <c r="H19" s="3">
        <v>22.857999801635742</v>
      </c>
      <c r="I19" s="3">
        <v>23.173999786376953</v>
      </c>
      <c r="J19" s="3">
        <v>-0.31599998474121094</v>
      </c>
      <c r="K19" s="3">
        <v>1.2448742222156501</v>
      </c>
      <c r="M19" s="3">
        <v>0.97726056021037555</v>
      </c>
    </row>
    <row r="20" spans="6:13" x14ac:dyDescent="0.25">
      <c r="F20" s="34"/>
      <c r="G20" s="3" t="s">
        <v>46</v>
      </c>
      <c r="H20" s="3">
        <v>23.055999755859375</v>
      </c>
      <c r="I20" s="3">
        <v>23.277999877929688</v>
      </c>
      <c r="J20" s="3">
        <v>-0.2220001220703125</v>
      </c>
      <c r="K20" s="3">
        <v>1.1663494684764326</v>
      </c>
      <c r="M20" s="3">
        <v>0.91561646520052975</v>
      </c>
    </row>
    <row r="21" spans="6:13" x14ac:dyDescent="0.25">
      <c r="F21" s="34" t="s">
        <v>228</v>
      </c>
      <c r="G21" s="3" t="s">
        <v>47</v>
      </c>
      <c r="L21" s="3">
        <v>0.10909193685277979</v>
      </c>
      <c r="M21" s="3">
        <v>0</v>
      </c>
    </row>
    <row r="22" spans="6:13" x14ac:dyDescent="0.25">
      <c r="F22" s="34"/>
      <c r="G22" s="3" t="s">
        <v>47</v>
      </c>
      <c r="H22" s="3">
        <v>28.860000610351563</v>
      </c>
      <c r="I22" s="3">
        <v>27.305000305175781</v>
      </c>
      <c r="J22" s="3">
        <v>1.5550003051757813</v>
      </c>
      <c r="K22" s="3">
        <v>0.34032845713459259</v>
      </c>
      <c r="M22" s="3">
        <v>3.1196481330592549</v>
      </c>
    </row>
    <row r="23" spans="6:13" x14ac:dyDescent="0.25">
      <c r="F23" s="34"/>
      <c r="G23" s="3" t="s">
        <v>47</v>
      </c>
      <c r="H23" s="3">
        <v>28.889999389648438</v>
      </c>
      <c r="I23" s="3">
        <v>27.180999755859375</v>
      </c>
      <c r="J23" s="3">
        <v>1.7089996337890625</v>
      </c>
      <c r="K23" s="3">
        <v>0.30587208792493992</v>
      </c>
      <c r="M23" s="3">
        <v>2.8038010576135988</v>
      </c>
    </row>
    <row r="24" spans="6:13" x14ac:dyDescent="0.25">
      <c r="F24" s="34" t="s">
        <v>227</v>
      </c>
      <c r="G24" s="3" t="s">
        <v>47</v>
      </c>
      <c r="H24" s="3">
        <v>26.017999649047852</v>
      </c>
      <c r="I24" s="3">
        <v>23.277999877929688</v>
      </c>
      <c r="J24" s="3">
        <v>2.7399997711181641</v>
      </c>
      <c r="K24" s="3">
        <v>0.14968486182468779</v>
      </c>
      <c r="L24" s="3">
        <v>0.10909193685277979</v>
      </c>
      <c r="M24" s="3">
        <v>1.3720983066483492</v>
      </c>
    </row>
    <row r="25" spans="6:13" x14ac:dyDescent="0.25">
      <c r="F25" s="34"/>
      <c r="G25" s="3" t="s">
        <v>47</v>
      </c>
      <c r="H25" s="3">
        <v>26.910999298095703</v>
      </c>
      <c r="I25" s="3">
        <v>23.173999786376953</v>
      </c>
      <c r="J25" s="3">
        <v>3.73699951171875</v>
      </c>
      <c r="K25" s="3">
        <v>7.4998236781532793E-2</v>
      </c>
      <c r="M25" s="3">
        <v>0.68747736033638629</v>
      </c>
    </row>
    <row r="26" spans="6:13" x14ac:dyDescent="0.25">
      <c r="F26" s="34"/>
      <c r="G26" s="3" t="s">
        <v>47</v>
      </c>
      <c r="H26" s="3">
        <v>26.562999725341797</v>
      </c>
      <c r="I26" s="3">
        <v>23.277999877929688</v>
      </c>
      <c r="J26" s="3">
        <v>3.2849998474121094</v>
      </c>
      <c r="K26" s="3">
        <v>0.10259271195211879</v>
      </c>
      <c r="M26" s="3">
        <v>0.94042433301526451</v>
      </c>
    </row>
    <row r="27" spans="6:13" x14ac:dyDescent="0.25">
      <c r="F27" s="34" t="s">
        <v>228</v>
      </c>
      <c r="G27" s="3" t="s">
        <v>49</v>
      </c>
      <c r="H27" s="3">
        <v>27.670000076293945</v>
      </c>
      <c r="I27" s="3">
        <v>27.004999160766602</v>
      </c>
      <c r="J27" s="3">
        <v>0.66500091552734375</v>
      </c>
      <c r="K27" s="3">
        <v>0.63068830418372912</v>
      </c>
      <c r="L27" s="3">
        <v>0.18880741581694127</v>
      </c>
      <c r="M27" s="3">
        <v>3.3403788800076297</v>
      </c>
    </row>
    <row r="28" spans="6:13" x14ac:dyDescent="0.25">
      <c r="F28" s="34"/>
      <c r="G28" s="3" t="s">
        <v>49</v>
      </c>
      <c r="H28" s="3">
        <v>27.809000015258789</v>
      </c>
      <c r="I28" s="3">
        <v>27.305000305175781</v>
      </c>
      <c r="J28" s="3">
        <v>0.50399971008300781</v>
      </c>
      <c r="K28" s="3">
        <v>0.70514912194552515</v>
      </c>
      <c r="M28" s="3">
        <v>3.7347533140817113</v>
      </c>
    </row>
    <row r="29" spans="6:13" x14ac:dyDescent="0.25">
      <c r="F29" s="34"/>
      <c r="G29" s="3" t="s">
        <v>49</v>
      </c>
      <c r="H29" s="3">
        <v>27.988000869750977</v>
      </c>
      <c r="I29" s="3">
        <v>27.180999755859375</v>
      </c>
      <c r="J29" s="3">
        <v>0.80700111389160156</v>
      </c>
      <c r="K29" s="3">
        <v>0.57156872640387923</v>
      </c>
      <c r="M29" s="3">
        <v>3.0272578221082438</v>
      </c>
    </row>
    <row r="30" spans="6:13" x14ac:dyDescent="0.25">
      <c r="F30" s="34" t="s">
        <v>227</v>
      </c>
      <c r="G30" s="3" t="s">
        <v>49</v>
      </c>
      <c r="H30" s="3">
        <v>25.677000045776367</v>
      </c>
      <c r="I30" s="3">
        <v>23.277999877929688</v>
      </c>
      <c r="J30" s="3">
        <v>2.3990001678466797</v>
      </c>
      <c r="K30" s="3">
        <v>0.18959592111374951</v>
      </c>
      <c r="L30" s="3">
        <v>0.18880741581694127</v>
      </c>
      <c r="M30" s="3">
        <v>1.0041762411364856</v>
      </c>
    </row>
    <row r="31" spans="6:13" x14ac:dyDescent="0.25">
      <c r="F31" s="34"/>
      <c r="G31" s="3" t="s">
        <v>49</v>
      </c>
      <c r="H31" s="3">
        <v>25.746999740600586</v>
      </c>
      <c r="I31" s="3">
        <v>23.173999786376953</v>
      </c>
      <c r="J31" s="3">
        <v>2.5729999542236328</v>
      </c>
      <c r="K31" s="3">
        <v>0.16805437960140326</v>
      </c>
      <c r="M31" s="3">
        <v>0.89008357470630728</v>
      </c>
    </row>
    <row r="32" spans="6:13" x14ac:dyDescent="0.25">
      <c r="F32" s="34"/>
      <c r="G32" s="3" t="s">
        <v>49</v>
      </c>
      <c r="H32" s="3">
        <v>25.538000106811523</v>
      </c>
      <c r="I32" s="3">
        <v>23.277999877929688</v>
      </c>
      <c r="J32" s="3">
        <v>2.2600002288818359</v>
      </c>
      <c r="K32" s="3">
        <v>0.20877194673567104</v>
      </c>
      <c r="M32" s="3">
        <v>1.1057401841572072</v>
      </c>
    </row>
  </sheetData>
  <mergeCells count="14">
    <mergeCell ref="F24:F26"/>
    <mergeCell ref="F27:F29"/>
    <mergeCell ref="F30:F32"/>
    <mergeCell ref="F3:F5"/>
    <mergeCell ref="F6:F8"/>
    <mergeCell ref="F9:F11"/>
    <mergeCell ref="F12:F14"/>
    <mergeCell ref="F15:F17"/>
    <mergeCell ref="F18:F20"/>
    <mergeCell ref="A2:B2"/>
    <mergeCell ref="C2:D2"/>
    <mergeCell ref="P2:T2"/>
    <mergeCell ref="U2:Y2"/>
    <mergeCell ref="F21:F23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D6B06-D659-4051-B581-BC996EE2BFFD}">
  <dimension ref="A1:H51"/>
  <sheetViews>
    <sheetView zoomScale="85" zoomScaleNormal="85" workbookViewId="0">
      <selection activeCell="L27" sqref="L27"/>
    </sheetView>
  </sheetViews>
  <sheetFormatPr defaultRowHeight="13.8" x14ac:dyDescent="0.25"/>
  <cols>
    <col min="1" max="1" width="27.33203125" style="3" customWidth="1"/>
    <col min="2" max="16384" width="8.88671875" style="3"/>
  </cols>
  <sheetData>
    <row r="1" spans="1:8" x14ac:dyDescent="0.25">
      <c r="B1" s="31" t="s">
        <v>116</v>
      </c>
      <c r="C1" s="31"/>
      <c r="D1" s="31"/>
      <c r="E1" s="31" t="s">
        <v>115</v>
      </c>
      <c r="F1" s="31"/>
      <c r="G1" s="31"/>
    </row>
    <row r="2" spans="1:8" x14ac:dyDescent="0.25">
      <c r="A2" s="1" t="s">
        <v>64</v>
      </c>
      <c r="B2" s="2">
        <v>0.96416299999999999</v>
      </c>
      <c r="C2" s="2">
        <v>1.07501</v>
      </c>
      <c r="D2" s="2">
        <v>0.96082699999999999</v>
      </c>
      <c r="E2" s="2">
        <v>1.8704780000000001</v>
      </c>
      <c r="F2" s="2">
        <v>2.4139689999999998</v>
      </c>
      <c r="G2" s="2">
        <v>2.3675700000000002</v>
      </c>
    </row>
    <row r="3" spans="1:8" x14ac:dyDescent="0.25">
      <c r="A3" s="1" t="s">
        <v>65</v>
      </c>
      <c r="B3" s="2">
        <v>0.95888099999999998</v>
      </c>
      <c r="C3" s="2">
        <v>0.995452</v>
      </c>
      <c r="D3" s="2">
        <v>1.0456669999999999</v>
      </c>
      <c r="E3" s="2">
        <v>2.4140929999999998</v>
      </c>
      <c r="F3" s="2">
        <v>2.3013509999999999</v>
      </c>
      <c r="G3" s="2">
        <v>2.3924400000000001</v>
      </c>
    </row>
    <row r="4" spans="1:8" x14ac:dyDescent="0.25">
      <c r="A4" s="1" t="s">
        <v>46</v>
      </c>
      <c r="B4" s="2">
        <v>1.0287200000000001</v>
      </c>
      <c r="C4" s="2">
        <v>0.95319900000000002</v>
      </c>
      <c r="D4" s="2">
        <v>1.0180800000000001</v>
      </c>
      <c r="E4" s="2">
        <v>2.4383560000000002</v>
      </c>
      <c r="F4" s="2">
        <v>2.1748379999999998</v>
      </c>
      <c r="G4" s="2">
        <v>2.1884489999999999</v>
      </c>
    </row>
    <row r="5" spans="1:8" x14ac:dyDescent="0.25">
      <c r="A5" s="1" t="s">
        <v>47</v>
      </c>
      <c r="B5" s="2">
        <v>0.97211999999999998</v>
      </c>
      <c r="C5" s="2">
        <v>1.0469599999999999</v>
      </c>
      <c r="D5" s="2">
        <v>0.98092000000000001</v>
      </c>
      <c r="E5" s="2">
        <v>2.2149359999999998</v>
      </c>
      <c r="F5" s="2">
        <v>2.2740520000000002</v>
      </c>
      <c r="G5" s="2">
        <v>2.329895</v>
      </c>
    </row>
    <row r="6" spans="1:8" x14ac:dyDescent="0.25">
      <c r="A6" s="1" t="s">
        <v>49</v>
      </c>
      <c r="B6" s="2">
        <v>1.065566</v>
      </c>
      <c r="C6" s="2">
        <v>0.94777699999999998</v>
      </c>
      <c r="D6" s="2">
        <v>0.98665700000000001</v>
      </c>
      <c r="E6" s="2">
        <v>2.4498229999999999</v>
      </c>
      <c r="F6" s="2">
        <v>2.2873489999999999</v>
      </c>
      <c r="G6" s="2">
        <v>2.3745889999999998</v>
      </c>
    </row>
    <row r="7" spans="1:8" x14ac:dyDescent="0.25">
      <c r="A7" s="1" t="s">
        <v>66</v>
      </c>
      <c r="B7" s="2">
        <v>1.0379579999999999</v>
      </c>
      <c r="C7" s="2">
        <v>0.99292000000000002</v>
      </c>
      <c r="D7" s="2">
        <v>0.96912200000000004</v>
      </c>
      <c r="E7" s="2">
        <v>1.8185720000000001</v>
      </c>
      <c r="F7" s="2">
        <v>2.0745610000000001</v>
      </c>
      <c r="G7" s="2">
        <v>2.118153</v>
      </c>
    </row>
    <row r="9" spans="1:8" x14ac:dyDescent="0.25">
      <c r="A9" s="1" t="s">
        <v>103</v>
      </c>
      <c r="B9" s="3" t="s">
        <v>104</v>
      </c>
      <c r="C9" s="3" t="s">
        <v>102</v>
      </c>
      <c r="D9" s="3" t="s">
        <v>114</v>
      </c>
    </row>
    <row r="10" spans="1:8" x14ac:dyDescent="0.25">
      <c r="A10" s="3" t="s">
        <v>108</v>
      </c>
      <c r="B10" s="3" t="s">
        <v>109</v>
      </c>
      <c r="C10" s="3">
        <v>24.090000152587891</v>
      </c>
      <c r="D10" s="3">
        <v>21.746198654174805</v>
      </c>
      <c r="E10" s="3">
        <v>2.3438014984130859</v>
      </c>
      <c r="F10" s="3">
        <v>0.19699057374143361</v>
      </c>
      <c r="G10" s="3">
        <v>0.10531563624764413</v>
      </c>
      <c r="H10" s="3">
        <v>1.8704779343327589</v>
      </c>
    </row>
    <row r="11" spans="1:8" x14ac:dyDescent="0.25">
      <c r="A11" s="3" t="s">
        <v>108</v>
      </c>
      <c r="B11" s="3" t="s">
        <v>109</v>
      </c>
      <c r="C11" s="3">
        <v>23.722000122070313</v>
      </c>
      <c r="D11" s="3">
        <v>21.746198654174805</v>
      </c>
      <c r="E11" s="3">
        <v>1.9758014678955078</v>
      </c>
      <c r="F11" s="3">
        <v>0.25422865082101198</v>
      </c>
      <c r="H11" s="3">
        <v>2.4139687123306817</v>
      </c>
    </row>
    <row r="12" spans="1:8" x14ac:dyDescent="0.25">
      <c r="A12" s="3" t="s">
        <v>108</v>
      </c>
      <c r="B12" s="3" t="s">
        <v>109</v>
      </c>
      <c r="C12" s="3">
        <v>23.75</v>
      </c>
      <c r="D12" s="3">
        <v>21.746198654174805</v>
      </c>
      <c r="E12" s="3">
        <v>2.0038013458251953</v>
      </c>
      <c r="F12" s="3">
        <v>0.24934214403509469</v>
      </c>
      <c r="H12" s="3">
        <v>2.367570029665679</v>
      </c>
    </row>
    <row r="13" spans="1:8" x14ac:dyDescent="0.25">
      <c r="A13" s="3" t="s">
        <v>107</v>
      </c>
      <c r="B13" s="3" t="s">
        <v>109</v>
      </c>
      <c r="C13" s="3">
        <v>23.936000823974609</v>
      </c>
      <c r="D13" s="3">
        <v>20.636140823364258</v>
      </c>
      <c r="E13" s="3">
        <v>3.2998600006103516</v>
      </c>
      <c r="F13" s="3">
        <v>0.10154140266266426</v>
      </c>
      <c r="G13" s="3">
        <v>0.10531563624764413</v>
      </c>
      <c r="H13" s="3">
        <v>0.96416264745241664</v>
      </c>
    </row>
    <row r="14" spans="1:8" x14ac:dyDescent="0.25">
      <c r="A14" s="3" t="s">
        <v>107</v>
      </c>
      <c r="B14" s="3" t="s">
        <v>109</v>
      </c>
      <c r="C14" s="3">
        <v>23.778999328613281</v>
      </c>
      <c r="D14" s="3">
        <v>20.636140823364258</v>
      </c>
      <c r="E14" s="3">
        <v>3.1428585052490234</v>
      </c>
      <c r="F14" s="3">
        <v>0.11321535111936935</v>
      </c>
      <c r="H14" s="3">
        <v>1.0750098955215868</v>
      </c>
    </row>
    <row r="15" spans="1:8" x14ac:dyDescent="0.25">
      <c r="A15" s="3" t="s">
        <v>107</v>
      </c>
      <c r="B15" s="3" t="s">
        <v>109</v>
      </c>
      <c r="C15" s="3">
        <v>23.940999984741211</v>
      </c>
      <c r="D15" s="3">
        <v>20.636140823364258</v>
      </c>
      <c r="E15" s="3">
        <v>3.3048591613769531</v>
      </c>
      <c r="F15" s="3">
        <v>0.10119015496089881</v>
      </c>
      <c r="H15" s="3">
        <v>0.96082745702599681</v>
      </c>
    </row>
    <row r="16" spans="1:8" x14ac:dyDescent="0.25">
      <c r="A16" s="3" t="s">
        <v>108</v>
      </c>
      <c r="B16" s="3" t="s">
        <v>110</v>
      </c>
      <c r="C16" s="3">
        <v>26.357000350952148</v>
      </c>
      <c r="D16" s="3">
        <v>21.746198654174805</v>
      </c>
      <c r="E16" s="3">
        <v>4.6108016967773438</v>
      </c>
      <c r="F16" s="3">
        <v>4.0927044642904177E-2</v>
      </c>
      <c r="G16" s="3">
        <v>1.959774223091448E-2</v>
      </c>
      <c r="H16" s="3">
        <v>2.0883550850232004</v>
      </c>
    </row>
    <row r="17" spans="1:8" x14ac:dyDescent="0.25">
      <c r="A17" s="3" t="s">
        <v>108</v>
      </c>
      <c r="B17" s="3" t="s">
        <v>110</v>
      </c>
      <c r="C17" s="3">
        <v>26.455999374389648</v>
      </c>
      <c r="D17" s="3">
        <v>21.746198654174805</v>
      </c>
      <c r="E17" s="3">
        <v>4.7098007202148438</v>
      </c>
      <c r="F17" s="3">
        <v>3.8212786654018831E-2</v>
      </c>
      <c r="H17" s="3">
        <v>1.9498565806085575</v>
      </c>
    </row>
    <row r="18" spans="1:8" x14ac:dyDescent="0.25">
      <c r="A18" s="3" t="s">
        <v>108</v>
      </c>
      <c r="B18" s="3" t="s">
        <v>110</v>
      </c>
      <c r="C18" s="3">
        <v>26.35099983215332</v>
      </c>
      <c r="D18" s="3">
        <v>21.746198654174805</v>
      </c>
      <c r="E18" s="3">
        <v>4.6048011779785156</v>
      </c>
      <c r="F18" s="3">
        <v>4.1097624649962153E-2</v>
      </c>
      <c r="H18" s="3">
        <v>2.0970591492489712</v>
      </c>
    </row>
    <row r="19" spans="1:8" x14ac:dyDescent="0.25">
      <c r="A19" s="3" t="s">
        <v>107</v>
      </c>
      <c r="B19" s="3" t="s">
        <v>110</v>
      </c>
      <c r="C19" s="3">
        <v>26.320999145507813</v>
      </c>
      <c r="D19" s="3">
        <v>20.636140823364258</v>
      </c>
      <c r="E19" s="3">
        <v>5.6848583221435547</v>
      </c>
      <c r="F19" s="3">
        <v>1.9439591027006896E-2</v>
      </c>
      <c r="G19" s="3">
        <v>1.959774223091448E-2</v>
      </c>
      <c r="H19" s="3">
        <v>0.9919301314384007</v>
      </c>
    </row>
    <row r="20" spans="1:8" x14ac:dyDescent="0.25">
      <c r="A20" s="3" t="s">
        <v>107</v>
      </c>
      <c r="B20" s="3" t="s">
        <v>110</v>
      </c>
      <c r="C20" s="3">
        <v>26.304000854492188</v>
      </c>
      <c r="D20" s="3">
        <v>20.636140823364258</v>
      </c>
      <c r="E20" s="3">
        <v>5.6678600311279297</v>
      </c>
      <c r="F20" s="3">
        <v>1.9669989106687009E-2</v>
      </c>
      <c r="H20" s="3">
        <v>1.003686489745669</v>
      </c>
    </row>
    <row r="21" spans="1:8" x14ac:dyDescent="0.25">
      <c r="A21" s="3" t="s">
        <v>107</v>
      </c>
      <c r="B21" s="3" t="s">
        <v>110</v>
      </c>
      <c r="C21" s="3">
        <v>26.302999496459961</v>
      </c>
      <c r="D21" s="3">
        <v>20.636140823364258</v>
      </c>
      <c r="E21" s="3">
        <v>5.6668586730957031</v>
      </c>
      <c r="F21" s="3">
        <v>1.9683646559049531E-2</v>
      </c>
      <c r="H21" s="3">
        <v>1.0043833788159302</v>
      </c>
    </row>
    <row r="22" spans="1:8" x14ac:dyDescent="0.25">
      <c r="A22" s="3" t="s">
        <v>108</v>
      </c>
      <c r="B22" s="3" t="s">
        <v>111</v>
      </c>
      <c r="C22" s="3">
        <v>23.867000579833984</v>
      </c>
      <c r="D22" s="3">
        <v>21.746198654174805</v>
      </c>
      <c r="E22" s="3">
        <v>2.1208019256591797</v>
      </c>
      <c r="F22" s="3">
        <v>0.22991907603491979</v>
      </c>
      <c r="G22" s="3">
        <v>9.5240354226841725E-2</v>
      </c>
      <c r="H22" s="3">
        <v>2.414093037572107</v>
      </c>
    </row>
    <row r="23" spans="1:8" x14ac:dyDescent="0.25">
      <c r="A23" s="3" t="s">
        <v>108</v>
      </c>
      <c r="B23" s="3" t="s">
        <v>111</v>
      </c>
      <c r="C23" s="3">
        <v>23.936000823974609</v>
      </c>
      <c r="D23" s="3">
        <v>21.746198654174805</v>
      </c>
      <c r="E23" s="3">
        <v>2.1898021697998047</v>
      </c>
      <c r="F23" s="3">
        <v>0.21918148362701234</v>
      </c>
      <c r="H23" s="3">
        <v>2.3013509914607195</v>
      </c>
    </row>
    <row r="24" spans="1:8" x14ac:dyDescent="0.25">
      <c r="A24" s="3" t="s">
        <v>108</v>
      </c>
      <c r="B24" s="3" t="s">
        <v>111</v>
      </c>
      <c r="C24" s="3">
        <v>23.879999160766602</v>
      </c>
      <c r="D24" s="3">
        <v>21.746198654174805</v>
      </c>
      <c r="E24" s="3">
        <v>2.1338005065917969</v>
      </c>
      <c r="F24" s="3">
        <v>0.22785682563397</v>
      </c>
      <c r="H24" s="3">
        <v>2.3924399219606514</v>
      </c>
    </row>
    <row r="25" spans="1:8" x14ac:dyDescent="0.25">
      <c r="A25" s="3" t="s">
        <v>107</v>
      </c>
      <c r="B25" s="3" t="s">
        <v>111</v>
      </c>
      <c r="C25" s="3">
        <v>24.089000701904297</v>
      </c>
      <c r="D25" s="3">
        <v>20.636140823364258</v>
      </c>
      <c r="E25" s="3">
        <v>3.4528598785400391</v>
      </c>
      <c r="F25" s="3">
        <v>9.1324143067043589E-2</v>
      </c>
      <c r="G25" s="3">
        <v>9.5240354226841725E-2</v>
      </c>
      <c r="H25" s="3">
        <v>0.95888075814511797</v>
      </c>
    </row>
    <row r="26" spans="1:8" x14ac:dyDescent="0.25">
      <c r="A26" s="3" t="s">
        <v>107</v>
      </c>
      <c r="B26" s="3" t="s">
        <v>111</v>
      </c>
      <c r="C26" s="3">
        <v>24.034999847412109</v>
      </c>
      <c r="D26" s="3">
        <v>20.636140823364258</v>
      </c>
      <c r="E26" s="3">
        <v>3.3988590240478516</v>
      </c>
      <c r="F26" s="3">
        <v>9.4807235419842262E-2</v>
      </c>
      <c r="H26" s="3">
        <v>0.99545236039370588</v>
      </c>
    </row>
    <row r="27" spans="1:8" x14ac:dyDescent="0.25">
      <c r="A27" s="3" t="s">
        <v>107</v>
      </c>
      <c r="B27" s="3" t="s">
        <v>111</v>
      </c>
      <c r="C27" s="3">
        <v>23.964000701904297</v>
      </c>
      <c r="D27" s="3">
        <v>20.636140823364258</v>
      </c>
      <c r="E27" s="3">
        <v>3.3278598785400391</v>
      </c>
      <c r="F27" s="3">
        <v>9.9589684193639297E-2</v>
      </c>
      <c r="H27" s="3">
        <v>1.0456668814611758</v>
      </c>
    </row>
    <row r="28" spans="1:8" x14ac:dyDescent="0.25">
      <c r="A28" s="3" t="s">
        <v>108</v>
      </c>
      <c r="B28" s="3" t="s">
        <v>112</v>
      </c>
      <c r="C28" s="3">
        <v>23.833999633789063</v>
      </c>
      <c r="D28" s="3">
        <v>21.746198654174805</v>
      </c>
      <c r="E28" s="3">
        <v>2.0878009796142578</v>
      </c>
      <c r="F28" s="3">
        <v>0.23523897595557083</v>
      </c>
      <c r="G28" s="3">
        <v>9.6474419122608734E-2</v>
      </c>
      <c r="H28" s="3">
        <v>2.4383559714063381</v>
      </c>
    </row>
    <row r="29" spans="1:8" x14ac:dyDescent="0.25">
      <c r="A29" s="3" t="s">
        <v>108</v>
      </c>
      <c r="B29" s="3" t="s">
        <v>112</v>
      </c>
      <c r="C29" s="3">
        <v>23.999000549316406</v>
      </c>
      <c r="D29" s="3">
        <v>21.746198654174805</v>
      </c>
      <c r="E29" s="3">
        <v>2.2528018951416016</v>
      </c>
      <c r="F29" s="3">
        <v>0.20981621838554437</v>
      </c>
      <c r="H29" s="3">
        <v>2.1748378512535043</v>
      </c>
    </row>
    <row r="30" spans="1:8" x14ac:dyDescent="0.25">
      <c r="A30" s="3" t="s">
        <v>108</v>
      </c>
      <c r="B30" s="3" t="s">
        <v>112</v>
      </c>
      <c r="C30" s="3">
        <v>23.989999771118164</v>
      </c>
      <c r="D30" s="3">
        <v>21.746198654174805</v>
      </c>
      <c r="E30" s="3">
        <v>2.2438011169433594</v>
      </c>
      <c r="F30" s="3">
        <v>0.21112932513154978</v>
      </c>
      <c r="H30" s="3">
        <v>2.1884487831248491</v>
      </c>
    </row>
    <row r="31" spans="1:8" x14ac:dyDescent="0.25">
      <c r="A31" s="3" t="s">
        <v>107</v>
      </c>
      <c r="B31" s="3" t="s">
        <v>112</v>
      </c>
      <c r="C31" s="3">
        <v>23.968999862670898</v>
      </c>
      <c r="D31" s="3">
        <v>20.636140823364258</v>
      </c>
      <c r="E31" s="3">
        <v>3.3328590393066406</v>
      </c>
      <c r="F31" s="3">
        <v>9.9245187793399761E-2</v>
      </c>
      <c r="G31" s="3">
        <v>9.6474419122608734E-2</v>
      </c>
      <c r="H31" s="3">
        <v>1.0287202420702806</v>
      </c>
    </row>
    <row r="32" spans="1:8" x14ac:dyDescent="0.25">
      <c r="A32" s="3" t="s">
        <v>107</v>
      </c>
      <c r="B32" s="3" t="s">
        <v>112</v>
      </c>
      <c r="C32" s="3">
        <v>24.079000473022461</v>
      </c>
      <c r="D32" s="3">
        <v>20.636140823364258</v>
      </c>
      <c r="E32" s="3">
        <v>3.4428596496582031</v>
      </c>
      <c r="F32" s="3">
        <v>9.1959367304775413E-2</v>
      </c>
      <c r="H32" s="3">
        <v>0.95319949206332955</v>
      </c>
    </row>
    <row r="33" spans="1:8" x14ac:dyDescent="0.25">
      <c r="A33" s="3" t="s">
        <v>107</v>
      </c>
      <c r="B33" s="3" t="s">
        <v>112</v>
      </c>
      <c r="C33" s="3">
        <v>23.983999252319336</v>
      </c>
      <c r="D33" s="3">
        <v>20.636140823364258</v>
      </c>
      <c r="E33" s="3">
        <v>3.3478584289550781</v>
      </c>
      <c r="F33" s="3">
        <v>9.8218702269651001E-2</v>
      </c>
      <c r="H33" s="3">
        <v>1.0180802658663897</v>
      </c>
    </row>
    <row r="34" spans="1:8" x14ac:dyDescent="0.25">
      <c r="A34" s="3" t="s">
        <v>108</v>
      </c>
      <c r="B34" s="3" t="s">
        <v>113</v>
      </c>
      <c r="C34" s="3">
        <v>24.121999740600586</v>
      </c>
      <c r="D34" s="3">
        <v>21.746198654174805</v>
      </c>
      <c r="E34" s="3">
        <v>2.3758010864257813</v>
      </c>
      <c r="F34" s="3">
        <v>0.19266933981008991</v>
      </c>
      <c r="G34" s="3">
        <v>8.6986400264680921E-2</v>
      </c>
      <c r="H34" s="3">
        <v>2.2149363489446454</v>
      </c>
    </row>
    <row r="35" spans="1:8" x14ac:dyDescent="0.25">
      <c r="A35" s="3" t="s">
        <v>108</v>
      </c>
      <c r="B35" s="3" t="s">
        <v>113</v>
      </c>
      <c r="C35" s="3">
        <v>24.083999633789063</v>
      </c>
      <c r="D35" s="3">
        <v>21.746198654174805</v>
      </c>
      <c r="E35" s="3">
        <v>2.3378009796142578</v>
      </c>
      <c r="F35" s="3">
        <v>0.19781161160899424</v>
      </c>
      <c r="H35" s="3">
        <v>2.274052162258652</v>
      </c>
    </row>
    <row r="36" spans="1:8" x14ac:dyDescent="0.25">
      <c r="A36" s="3" t="s">
        <v>108</v>
      </c>
      <c r="B36" s="3" t="s">
        <v>113</v>
      </c>
      <c r="C36" s="3">
        <v>24.048999786376953</v>
      </c>
      <c r="D36" s="3">
        <v>21.746198654174805</v>
      </c>
      <c r="E36" s="3">
        <v>2.3028011322021484</v>
      </c>
      <c r="F36" s="3">
        <v>0.20266921491362341</v>
      </c>
      <c r="H36" s="3">
        <v>2.3298954123511786</v>
      </c>
    </row>
    <row r="37" spans="1:8" x14ac:dyDescent="0.25">
      <c r="A37" s="3" t="s">
        <v>107</v>
      </c>
      <c r="B37" s="3" t="s">
        <v>113</v>
      </c>
      <c r="C37" s="3">
        <v>24.200000762939453</v>
      </c>
      <c r="D37" s="3">
        <v>20.636140823364258</v>
      </c>
      <c r="E37" s="3">
        <v>3.5638599395751953</v>
      </c>
      <c r="F37" s="3">
        <v>8.4561223456168816E-2</v>
      </c>
      <c r="G37" s="3">
        <v>8.6986400264680921E-2</v>
      </c>
      <c r="H37" s="3">
        <v>0.97212004633905058</v>
      </c>
    </row>
    <row r="38" spans="1:8" x14ac:dyDescent="0.25">
      <c r="A38" s="3" t="s">
        <v>107</v>
      </c>
      <c r="B38" s="3" t="s">
        <v>113</v>
      </c>
      <c r="C38" s="3">
        <v>24.093000411987305</v>
      </c>
      <c r="D38" s="3">
        <v>20.636140823364258</v>
      </c>
      <c r="E38" s="3">
        <v>3.4568595886230469</v>
      </c>
      <c r="F38" s="3">
        <v>9.1071307770649382E-2</v>
      </c>
      <c r="H38" s="3">
        <v>1.0469603006164063</v>
      </c>
    </row>
    <row r="39" spans="1:8" x14ac:dyDescent="0.25">
      <c r="A39" s="3" t="s">
        <v>107</v>
      </c>
      <c r="B39" s="3" t="s">
        <v>113</v>
      </c>
      <c r="C39" s="3">
        <v>24.187000274658203</v>
      </c>
      <c r="D39" s="3">
        <v>20.636140823364258</v>
      </c>
      <c r="E39" s="3">
        <v>3.5508594512939453</v>
      </c>
      <c r="F39" s="3">
        <v>8.5326669567224595E-2</v>
      </c>
      <c r="H39" s="3">
        <v>0.98091965304454343</v>
      </c>
    </row>
    <row r="40" spans="1:8" x14ac:dyDescent="0.25">
      <c r="A40" s="3" t="s">
        <v>108</v>
      </c>
      <c r="B40" s="3" t="s">
        <v>49</v>
      </c>
      <c r="C40" s="3">
        <v>24.940999984741211</v>
      </c>
      <c r="D40" s="3">
        <v>21.746198654174805</v>
      </c>
      <c r="E40" s="3">
        <v>3.1948013305664063</v>
      </c>
      <c r="F40" s="3">
        <v>0.10921165018007024</v>
      </c>
      <c r="G40" s="3">
        <v>4.4579399585064405E-2</v>
      </c>
      <c r="H40" s="3">
        <v>2.4498232635833843</v>
      </c>
    </row>
    <row r="41" spans="1:8" x14ac:dyDescent="0.25">
      <c r="A41" s="3" t="s">
        <v>108</v>
      </c>
      <c r="B41" s="3" t="s">
        <v>49</v>
      </c>
      <c r="C41" s="3">
        <v>25.040000915527344</v>
      </c>
      <c r="D41" s="3">
        <v>21.746198654174805</v>
      </c>
      <c r="E41" s="3">
        <v>3.2938022613525391</v>
      </c>
      <c r="F41" s="3">
        <v>0.10196866173691384</v>
      </c>
      <c r="H41" s="3">
        <v>2.2873493740610353</v>
      </c>
    </row>
    <row r="42" spans="1:8" x14ac:dyDescent="0.25">
      <c r="A42" s="3" t="s">
        <v>108</v>
      </c>
      <c r="B42" s="3" t="s">
        <v>49</v>
      </c>
      <c r="C42" s="3">
        <v>24.986000061035156</v>
      </c>
      <c r="D42" s="3">
        <v>21.746198654174805</v>
      </c>
      <c r="E42" s="3">
        <v>3.2398014068603516</v>
      </c>
      <c r="F42" s="3">
        <v>0.105857734812149</v>
      </c>
      <c r="H42" s="3">
        <v>2.3745886171067876</v>
      </c>
    </row>
    <row r="43" spans="1:8" x14ac:dyDescent="0.25">
      <c r="A43" s="3" t="s">
        <v>107</v>
      </c>
      <c r="B43" s="3" t="s">
        <v>49</v>
      </c>
      <c r="C43" s="3">
        <v>25.031999588012695</v>
      </c>
      <c r="D43" s="3">
        <v>20.636140823364258</v>
      </c>
      <c r="E43" s="3">
        <v>4.3958587646484375</v>
      </c>
      <c r="F43" s="3">
        <v>4.75023018623459E-2</v>
      </c>
      <c r="G43" s="3">
        <v>4.4579399585064405E-2</v>
      </c>
      <c r="H43" s="3">
        <v>1.0655662100541337</v>
      </c>
    </row>
    <row r="44" spans="1:8" x14ac:dyDescent="0.25">
      <c r="A44" s="3" t="s">
        <v>107</v>
      </c>
      <c r="B44" s="3" t="s">
        <v>49</v>
      </c>
      <c r="C44" s="3">
        <v>25.201000213623047</v>
      </c>
      <c r="D44" s="3">
        <v>20.636140823364258</v>
      </c>
      <c r="E44" s="3">
        <v>4.5648593902587891</v>
      </c>
      <c r="F44" s="3">
        <v>4.2251331283342144E-2</v>
      </c>
      <c r="H44" s="3">
        <v>0.94777703774856936</v>
      </c>
    </row>
    <row r="45" spans="1:8" x14ac:dyDescent="0.25">
      <c r="A45" s="3" t="s">
        <v>107</v>
      </c>
      <c r="B45" s="3" t="s">
        <v>49</v>
      </c>
      <c r="C45" s="3">
        <v>25.142999649047852</v>
      </c>
      <c r="D45" s="3">
        <v>20.636140823364258</v>
      </c>
      <c r="E45" s="3">
        <v>4.5068588256835938</v>
      </c>
      <c r="F45" s="3">
        <v>4.3984565609505165E-2</v>
      </c>
      <c r="H45" s="3">
        <v>0.98665675219729676</v>
      </c>
    </row>
    <row r="46" spans="1:8" x14ac:dyDescent="0.25">
      <c r="A46" s="3" t="s">
        <v>108</v>
      </c>
      <c r="B46" s="3" t="s">
        <v>66</v>
      </c>
      <c r="C46" s="3">
        <v>25.606000900268555</v>
      </c>
      <c r="D46" s="3">
        <v>21.746198654174805</v>
      </c>
      <c r="E46" s="3">
        <v>3.85980224609375</v>
      </c>
      <c r="F46" s="3">
        <v>6.8878510449175173E-2</v>
      </c>
      <c r="G46" s="3">
        <v>3.7875058127226233E-2</v>
      </c>
      <c r="H46" s="3">
        <v>1.8185717423272365</v>
      </c>
    </row>
    <row r="47" spans="1:8" x14ac:dyDescent="0.25">
      <c r="A47" s="3" t="s">
        <v>108</v>
      </c>
      <c r="B47" s="3" t="s">
        <v>66</v>
      </c>
      <c r="C47" s="3">
        <v>25.416000366210938</v>
      </c>
      <c r="D47" s="3">
        <v>21.746198654174805</v>
      </c>
      <c r="E47" s="3">
        <v>3.6698017120361328</v>
      </c>
      <c r="F47" s="3">
        <v>7.8574134610092633E-2</v>
      </c>
      <c r="H47" s="3">
        <v>2.0745614263126408</v>
      </c>
    </row>
    <row r="48" spans="1:8" x14ac:dyDescent="0.25">
      <c r="A48" s="3" t="s">
        <v>108</v>
      </c>
      <c r="B48" s="3" t="s">
        <v>66</v>
      </c>
      <c r="C48" s="3">
        <v>25.38599967956543</v>
      </c>
      <c r="D48" s="3">
        <v>21.746198654174805</v>
      </c>
      <c r="E48" s="3">
        <v>3.639801025390625</v>
      </c>
      <c r="F48" s="3">
        <v>8.0225182386731334E-2</v>
      </c>
      <c r="H48" s="3">
        <v>2.1181533799168482</v>
      </c>
    </row>
    <row r="49" spans="1:8" x14ac:dyDescent="0.25">
      <c r="A49" s="3" t="s">
        <v>107</v>
      </c>
      <c r="B49" s="3" t="s">
        <v>66</v>
      </c>
      <c r="C49" s="3">
        <v>25.305000305175781</v>
      </c>
      <c r="D49" s="3">
        <v>20.636140823364258</v>
      </c>
      <c r="E49" s="3">
        <v>4.6688594818115234</v>
      </c>
      <c r="F49" s="3">
        <v>3.9312734235315089E-2</v>
      </c>
      <c r="G49" s="3">
        <v>3.7875058127226233E-2</v>
      </c>
      <c r="H49" s="3">
        <v>1.0379583868428546</v>
      </c>
    </row>
    <row r="50" spans="1:8" x14ac:dyDescent="0.25">
      <c r="A50" s="3" t="s">
        <v>107</v>
      </c>
      <c r="B50" s="3" t="s">
        <v>66</v>
      </c>
      <c r="C50" s="3">
        <v>25.368999481201172</v>
      </c>
      <c r="D50" s="3">
        <v>20.636140823364258</v>
      </c>
      <c r="E50" s="3">
        <v>4.7328586578369141</v>
      </c>
      <c r="F50" s="3">
        <v>3.7606903765038453E-2</v>
      </c>
      <c r="H50" s="3">
        <v>0.9929200277056468</v>
      </c>
    </row>
    <row r="51" spans="1:8" x14ac:dyDescent="0.25">
      <c r="A51" s="3" t="s">
        <v>107</v>
      </c>
      <c r="B51" s="3" t="s">
        <v>66</v>
      </c>
      <c r="C51" s="3">
        <v>25.403999328613281</v>
      </c>
      <c r="D51" s="3">
        <v>20.636140823364258</v>
      </c>
      <c r="E51" s="3">
        <v>4.7678585052490234</v>
      </c>
      <c r="F51" s="3">
        <v>3.6705536381325163E-2</v>
      </c>
      <c r="H51" s="3">
        <v>0.96912158545149885</v>
      </c>
    </row>
  </sheetData>
  <mergeCells count="2">
    <mergeCell ref="B1:D1"/>
    <mergeCell ref="E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72096-BC9E-422E-856A-4B2FBCD84740}">
  <dimension ref="A1:F2"/>
  <sheetViews>
    <sheetView workbookViewId="0">
      <selection activeCell="E6" sqref="E6"/>
    </sheetView>
  </sheetViews>
  <sheetFormatPr defaultRowHeight="13.8" x14ac:dyDescent="0.25"/>
  <sheetData>
    <row r="1" spans="1:6" x14ac:dyDescent="0.25">
      <c r="A1" s="31" t="s">
        <v>21</v>
      </c>
      <c r="B1" s="31"/>
      <c r="C1" s="31"/>
      <c r="D1" s="31" t="s">
        <v>22</v>
      </c>
      <c r="E1" s="31"/>
      <c r="F1" s="31"/>
    </row>
    <row r="2" spans="1:6" x14ac:dyDescent="0.25">
      <c r="A2" s="2">
        <v>23.12</v>
      </c>
      <c r="B2" s="2">
        <v>20.37</v>
      </c>
      <c r="C2" s="2">
        <v>19.79</v>
      </c>
      <c r="D2" s="2">
        <v>13.03</v>
      </c>
      <c r="E2" s="2">
        <v>12</v>
      </c>
      <c r="F2" s="2">
        <v>12.82</v>
      </c>
    </row>
  </sheetData>
  <mergeCells count="2">
    <mergeCell ref="A1:C1"/>
    <mergeCell ref="D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39172-9056-4BED-A880-2D725021298C}">
  <dimension ref="A1:P27"/>
  <sheetViews>
    <sheetView workbookViewId="0">
      <selection activeCell="N3" sqref="N3"/>
    </sheetView>
  </sheetViews>
  <sheetFormatPr defaultRowHeight="13.2" x14ac:dyDescent="0.25"/>
  <cols>
    <col min="1" max="5" width="9" style="18" bestFit="1" customWidth="1"/>
    <col min="6" max="9" width="9.44140625" style="18" bestFit="1" customWidth="1"/>
    <col min="10" max="10" width="8.88671875" style="18"/>
    <col min="11" max="11" width="9.44140625" style="18" bestFit="1" customWidth="1"/>
    <col min="12" max="12" width="8.88671875" style="18"/>
    <col min="13" max="16" width="9" style="18" bestFit="1" customWidth="1"/>
    <col min="17" max="16384" width="8.88671875" style="18"/>
  </cols>
  <sheetData>
    <row r="1" spans="1:16" x14ac:dyDescent="0.25">
      <c r="B1" s="32" t="s">
        <v>27</v>
      </c>
      <c r="C1" s="32"/>
      <c r="D1" s="32"/>
      <c r="E1" s="32"/>
      <c r="F1" s="32" t="s">
        <v>28</v>
      </c>
      <c r="G1" s="32"/>
      <c r="H1" s="32"/>
      <c r="I1" s="32"/>
      <c r="K1" s="2"/>
    </row>
    <row r="2" spans="1:16" x14ac:dyDescent="0.25">
      <c r="A2" s="1" t="s">
        <v>23</v>
      </c>
      <c r="B2" s="2">
        <v>25.76</v>
      </c>
      <c r="C2" s="2">
        <v>18.260000000000002</v>
      </c>
      <c r="D2" s="2">
        <v>16.940000000000001</v>
      </c>
      <c r="E2" s="2">
        <v>10.220000000000001</v>
      </c>
      <c r="F2" s="2">
        <v>28.04</v>
      </c>
      <c r="G2" s="2">
        <v>25.78</v>
      </c>
      <c r="H2" s="2">
        <v>27.17</v>
      </c>
      <c r="I2" s="2">
        <v>39.94</v>
      </c>
      <c r="K2" s="2"/>
    </row>
    <row r="3" spans="1:16" x14ac:dyDescent="0.25">
      <c r="A3" s="1" t="s">
        <v>24</v>
      </c>
      <c r="B3" s="2">
        <v>33.86</v>
      </c>
      <c r="C3" s="2">
        <v>32.229999999999997</v>
      </c>
      <c r="D3" s="2">
        <v>25.24</v>
      </c>
      <c r="E3" s="2">
        <v>24.61</v>
      </c>
      <c r="F3" s="2">
        <v>62.4</v>
      </c>
      <c r="G3" s="2">
        <v>61.24</v>
      </c>
      <c r="H3" s="2">
        <v>62.49</v>
      </c>
      <c r="I3" s="2">
        <v>70.67</v>
      </c>
      <c r="K3" s="2"/>
    </row>
    <row r="4" spans="1:16" x14ac:dyDescent="0.25">
      <c r="A4" s="28">
        <v>4.2361111111111113E-2</v>
      </c>
      <c r="B4" s="2">
        <v>56.82</v>
      </c>
      <c r="C4" s="2">
        <v>54.58</v>
      </c>
      <c r="D4" s="2">
        <v>55.1</v>
      </c>
      <c r="E4" s="2">
        <v>54.44</v>
      </c>
      <c r="F4" s="2">
        <v>85.8</v>
      </c>
      <c r="G4" s="2">
        <v>83.51</v>
      </c>
      <c r="H4" s="2">
        <v>86.08</v>
      </c>
      <c r="I4" s="2">
        <v>87</v>
      </c>
      <c r="K4" s="2"/>
    </row>
    <row r="5" spans="1:16" x14ac:dyDescent="0.25">
      <c r="A5" s="28">
        <v>8.4027777777777785E-2</v>
      </c>
      <c r="B5" s="2">
        <v>74.55</v>
      </c>
      <c r="C5" s="2">
        <v>73.37</v>
      </c>
      <c r="D5" s="2">
        <v>73.28</v>
      </c>
      <c r="E5" s="2">
        <v>71.849999999999994</v>
      </c>
      <c r="F5" s="2">
        <v>97.26</v>
      </c>
      <c r="G5" s="2">
        <v>95.9</v>
      </c>
      <c r="H5" s="2">
        <v>97.12</v>
      </c>
      <c r="I5" s="2">
        <v>97.3</v>
      </c>
    </row>
    <row r="7" spans="1:16" x14ac:dyDescent="0.25">
      <c r="A7" s="1" t="s">
        <v>27</v>
      </c>
    </row>
    <row r="8" spans="1:16" x14ac:dyDescent="0.25">
      <c r="A8" s="17">
        <v>136655</v>
      </c>
      <c r="B8" s="17">
        <v>164477</v>
      </c>
      <c r="C8" s="17">
        <v>172359</v>
      </c>
      <c r="D8" s="17">
        <v>189040</v>
      </c>
      <c r="E8" s="14">
        <f>AVERAGE(A8:D8)</f>
        <v>165632.75</v>
      </c>
      <c r="F8" s="15">
        <f>A8/165632</f>
        <v>0.8250519223338485</v>
      </c>
      <c r="G8" s="15">
        <f t="shared" ref="G8:I12" si="0">B8/165632</f>
        <v>0.99302670981452856</v>
      </c>
      <c r="H8" s="15">
        <f t="shared" si="0"/>
        <v>1.040614132534776</v>
      </c>
      <c r="I8" s="15">
        <f t="shared" si="0"/>
        <v>1.1413253477588872</v>
      </c>
      <c r="J8" s="15"/>
      <c r="K8" s="15">
        <f>AVERAGE(F8:I8)</f>
        <v>1.0000045281105101</v>
      </c>
      <c r="L8" s="14"/>
      <c r="M8" s="15">
        <f t="shared" ref="M8:P12" si="1">1-F8</f>
        <v>0.1749480776661515</v>
      </c>
      <c r="N8" s="15">
        <f t="shared" si="1"/>
        <v>6.9732901854714369E-3</v>
      </c>
      <c r="O8" s="15">
        <f t="shared" si="1"/>
        <v>-4.0614132534775971E-2</v>
      </c>
      <c r="P8" s="15">
        <f t="shared" si="1"/>
        <v>-0.14132534775888717</v>
      </c>
    </row>
    <row r="9" spans="1:16" x14ac:dyDescent="0.25">
      <c r="A9" s="17">
        <v>122957</v>
      </c>
      <c r="B9" s="17">
        <v>135394</v>
      </c>
      <c r="C9" s="17">
        <v>137581</v>
      </c>
      <c r="D9" s="17">
        <v>148708</v>
      </c>
      <c r="E9" s="14"/>
      <c r="F9" s="15">
        <f t="shared" ref="F9:F12" si="2">A9/165632</f>
        <v>0.74235051197836166</v>
      </c>
      <c r="G9" s="15">
        <f t="shared" si="0"/>
        <v>0.81743865919629055</v>
      </c>
      <c r="H9" s="15">
        <f t="shared" si="0"/>
        <v>0.8306426294435858</v>
      </c>
      <c r="I9" s="15">
        <f t="shared" si="0"/>
        <v>0.89782167697063364</v>
      </c>
      <c r="J9" s="15"/>
      <c r="K9" s="15">
        <f>AVERAGE(F9:I9)</f>
        <v>0.82206336939721791</v>
      </c>
      <c r="L9" s="14"/>
      <c r="M9" s="15">
        <f t="shared" si="1"/>
        <v>0.25764948802163834</v>
      </c>
      <c r="N9" s="15">
        <f t="shared" si="1"/>
        <v>0.18256134080370945</v>
      </c>
      <c r="O9" s="15">
        <f t="shared" si="1"/>
        <v>0.1693573705564142</v>
      </c>
      <c r="P9" s="15">
        <f t="shared" si="1"/>
        <v>0.10217832302936636</v>
      </c>
    </row>
    <row r="10" spans="1:16" x14ac:dyDescent="0.25">
      <c r="A10" s="17">
        <v>109544</v>
      </c>
      <c r="B10" s="17">
        <v>112249</v>
      </c>
      <c r="C10" s="17">
        <v>123833</v>
      </c>
      <c r="D10" s="17">
        <v>124876</v>
      </c>
      <c r="E10" s="14"/>
      <c r="F10" s="15">
        <f t="shared" si="2"/>
        <v>0.66136978361669241</v>
      </c>
      <c r="G10" s="15">
        <f t="shared" si="0"/>
        <v>0.67770116885625964</v>
      </c>
      <c r="H10" s="15">
        <f t="shared" si="0"/>
        <v>0.74763934505409579</v>
      </c>
      <c r="I10" s="15">
        <f t="shared" si="0"/>
        <v>0.75393643740340033</v>
      </c>
      <c r="J10" s="15"/>
      <c r="K10" s="15">
        <f>AVERAGE(F10:I10)</f>
        <v>0.71016168373261213</v>
      </c>
      <c r="L10" s="14"/>
      <c r="M10" s="15">
        <f t="shared" si="1"/>
        <v>0.33863021638330759</v>
      </c>
      <c r="N10" s="15">
        <f t="shared" si="1"/>
        <v>0.32229883114374036</v>
      </c>
      <c r="O10" s="15">
        <f t="shared" si="1"/>
        <v>0.25236065494590421</v>
      </c>
      <c r="P10" s="15">
        <f t="shared" si="1"/>
        <v>0.24606356259659967</v>
      </c>
    </row>
    <row r="11" spans="1:16" x14ac:dyDescent="0.25">
      <c r="A11" s="17">
        <v>71517</v>
      </c>
      <c r="B11" s="17">
        <v>75227</v>
      </c>
      <c r="C11" s="17">
        <v>74361</v>
      </c>
      <c r="D11" s="17">
        <v>75464</v>
      </c>
      <c r="E11" s="14"/>
      <c r="F11" s="15">
        <f t="shared" si="2"/>
        <v>0.43178250579598143</v>
      </c>
      <c r="G11" s="15">
        <f t="shared" si="0"/>
        <v>0.45418155911901081</v>
      </c>
      <c r="H11" s="15">
        <f t="shared" si="0"/>
        <v>0.44895310085007728</v>
      </c>
      <c r="I11" s="15">
        <f t="shared" si="0"/>
        <v>0.45561244204018547</v>
      </c>
      <c r="J11" s="15"/>
      <c r="K11" s="15">
        <f>AVERAGE(F11:I11)</f>
        <v>0.44763240195131376</v>
      </c>
      <c r="L11" s="14"/>
      <c r="M11" s="15">
        <f t="shared" si="1"/>
        <v>0.56821749420401857</v>
      </c>
      <c r="N11" s="15">
        <f t="shared" si="1"/>
        <v>0.54581844088098919</v>
      </c>
      <c r="O11" s="15">
        <f t="shared" si="1"/>
        <v>0.55104689914992266</v>
      </c>
      <c r="P11" s="15">
        <f t="shared" si="1"/>
        <v>0.54438755795981453</v>
      </c>
    </row>
    <row r="12" spans="1:16" x14ac:dyDescent="0.25">
      <c r="A12" s="17">
        <v>42149</v>
      </c>
      <c r="B12" s="17">
        <v>44101</v>
      </c>
      <c r="C12" s="17">
        <v>44254</v>
      </c>
      <c r="D12" s="17">
        <v>46619</v>
      </c>
      <c r="E12" s="14"/>
      <c r="F12" s="15">
        <f t="shared" si="2"/>
        <v>0.25447377318392583</v>
      </c>
      <c r="G12" s="15">
        <f t="shared" si="0"/>
        <v>0.2662589354714065</v>
      </c>
      <c r="H12" s="15">
        <f t="shared" si="0"/>
        <v>0.26718267001545593</v>
      </c>
      <c r="I12" s="15">
        <f t="shared" si="0"/>
        <v>0.28146131182380218</v>
      </c>
      <c r="J12" s="15"/>
      <c r="K12" s="15">
        <f>AVERAGE(F12:I12)</f>
        <v>0.26734417262364762</v>
      </c>
      <c r="L12" s="14"/>
      <c r="M12" s="15">
        <f t="shared" si="1"/>
        <v>0.74552622681607417</v>
      </c>
      <c r="N12" s="15">
        <f t="shared" si="1"/>
        <v>0.73374106452859356</v>
      </c>
      <c r="O12" s="15">
        <f t="shared" si="1"/>
        <v>0.73281732998454407</v>
      </c>
      <c r="P12" s="15">
        <f t="shared" si="1"/>
        <v>0.71853868817619782</v>
      </c>
    </row>
    <row r="14" spans="1:16" x14ac:dyDescent="0.25">
      <c r="A14" s="18" t="s">
        <v>28</v>
      </c>
    </row>
    <row r="15" spans="1:16" x14ac:dyDescent="0.25">
      <c r="A15" s="17">
        <v>173864</v>
      </c>
      <c r="B15" s="17">
        <v>178738</v>
      </c>
      <c r="C15" s="17">
        <v>152802</v>
      </c>
      <c r="D15" s="17">
        <v>171380</v>
      </c>
      <c r="E15" s="14">
        <f>AVERAGE(A15:D15)</f>
        <v>169196</v>
      </c>
      <c r="F15" s="15">
        <f>A15/169196</f>
        <v>1.0275893047116953</v>
      </c>
      <c r="G15" s="15">
        <f t="shared" ref="G15:I19" si="3">B15/169196</f>
        <v>1.0563961322962718</v>
      </c>
      <c r="H15" s="15">
        <f t="shared" si="3"/>
        <v>0.90310645641740939</v>
      </c>
      <c r="I15" s="15">
        <f t="shared" si="3"/>
        <v>1.0129081065746235</v>
      </c>
      <c r="J15" s="15"/>
      <c r="K15" s="15">
        <f>AVERAGE(F15:I15)</f>
        <v>1</v>
      </c>
      <c r="L15" s="14"/>
      <c r="M15" s="15">
        <f t="shared" ref="M15:P19" si="4">1-F15</f>
        <v>-2.7589304711695295E-2</v>
      </c>
      <c r="N15" s="15">
        <f t="shared" si="4"/>
        <v>-5.6396132296271828E-2</v>
      </c>
      <c r="O15" s="15">
        <f t="shared" si="4"/>
        <v>9.6893543582590613E-2</v>
      </c>
      <c r="P15" s="15">
        <f t="shared" si="4"/>
        <v>-1.290810657462349E-2</v>
      </c>
    </row>
    <row r="16" spans="1:16" x14ac:dyDescent="0.25">
      <c r="A16" s="17">
        <v>121759</v>
      </c>
      <c r="B16" s="17">
        <v>125574</v>
      </c>
      <c r="C16" s="17">
        <v>123228</v>
      </c>
      <c r="D16" s="17">
        <v>101620</v>
      </c>
      <c r="E16" s="14"/>
      <c r="F16" s="15">
        <f t="shared" ref="F16:F19" si="5">A16/169196</f>
        <v>0.71963285184046899</v>
      </c>
      <c r="G16" s="15">
        <f t="shared" si="3"/>
        <v>0.7421806662096031</v>
      </c>
      <c r="H16" s="15">
        <f t="shared" si="3"/>
        <v>0.72831509019125751</v>
      </c>
      <c r="I16" s="15">
        <f t="shared" si="3"/>
        <v>0.60060521525331567</v>
      </c>
      <c r="J16" s="15"/>
      <c r="K16" s="15">
        <f>AVERAGE(F16:I16)</f>
        <v>0.69768345587366132</v>
      </c>
      <c r="L16" s="14"/>
      <c r="M16" s="15">
        <f t="shared" si="4"/>
        <v>0.28036714815953101</v>
      </c>
      <c r="N16" s="15">
        <f t="shared" si="4"/>
        <v>0.2578193337903969</v>
      </c>
      <c r="O16" s="15">
        <f t="shared" si="4"/>
        <v>0.27168490980874249</v>
      </c>
      <c r="P16" s="15">
        <f t="shared" si="4"/>
        <v>0.39939478474668433</v>
      </c>
    </row>
    <row r="17" spans="1:16" x14ac:dyDescent="0.25">
      <c r="A17" s="17">
        <v>63610</v>
      </c>
      <c r="B17" s="17">
        <v>65581</v>
      </c>
      <c r="C17" s="17">
        <v>63457</v>
      </c>
      <c r="D17" s="17">
        <v>49617</v>
      </c>
      <c r="E17" s="14"/>
      <c r="F17" s="15">
        <f t="shared" si="5"/>
        <v>0.37595451429111798</v>
      </c>
      <c r="G17" s="15">
        <f t="shared" si="3"/>
        <v>0.38760372585640324</v>
      </c>
      <c r="H17" s="15">
        <f t="shared" si="3"/>
        <v>0.37505023759426936</v>
      </c>
      <c r="I17" s="15">
        <f t="shared" si="3"/>
        <v>0.29325161351332185</v>
      </c>
      <c r="J17" s="15"/>
      <c r="K17" s="15">
        <f>AVERAGE(F17:I17)</f>
        <v>0.35796502281377812</v>
      </c>
      <c r="L17" s="14"/>
      <c r="M17" s="15">
        <f t="shared" si="4"/>
        <v>0.62404548570888196</v>
      </c>
      <c r="N17" s="15">
        <f t="shared" si="4"/>
        <v>0.61239627414359676</v>
      </c>
      <c r="O17" s="15">
        <f t="shared" si="4"/>
        <v>0.62494976240573064</v>
      </c>
      <c r="P17" s="15">
        <f t="shared" si="4"/>
        <v>0.70674838648667815</v>
      </c>
    </row>
    <row r="18" spans="1:16" x14ac:dyDescent="0.25">
      <c r="A18" s="17">
        <v>24033</v>
      </c>
      <c r="B18" s="17">
        <v>27896</v>
      </c>
      <c r="C18" s="17">
        <v>23551</v>
      </c>
      <c r="D18" s="17">
        <v>21996</v>
      </c>
      <c r="E18" s="14"/>
      <c r="F18" s="15">
        <f t="shared" si="5"/>
        <v>0.1420423650677321</v>
      </c>
      <c r="G18" s="15">
        <f t="shared" si="3"/>
        <v>0.16487387408685786</v>
      </c>
      <c r="H18" s="15">
        <f t="shared" si="3"/>
        <v>0.13919359795739852</v>
      </c>
      <c r="I18" s="15">
        <f t="shared" si="3"/>
        <v>0.13000307335870825</v>
      </c>
      <c r="J18" s="15"/>
      <c r="K18" s="15">
        <f>AVERAGE(F18:I18)</f>
        <v>0.1440282276176742</v>
      </c>
      <c r="L18" s="14"/>
      <c r="M18" s="15">
        <f t="shared" si="4"/>
        <v>0.85795763493226795</v>
      </c>
      <c r="N18" s="15">
        <f t="shared" si="4"/>
        <v>0.83512612591314217</v>
      </c>
      <c r="O18" s="15">
        <f t="shared" si="4"/>
        <v>0.8608064020426015</v>
      </c>
      <c r="P18" s="15">
        <f t="shared" si="4"/>
        <v>0.86999692664129169</v>
      </c>
    </row>
    <row r="19" spans="1:16" x14ac:dyDescent="0.25">
      <c r="A19" s="17">
        <v>4635</v>
      </c>
      <c r="B19" s="17">
        <v>6930</v>
      </c>
      <c r="C19" s="17">
        <v>4878</v>
      </c>
      <c r="D19" s="17">
        <v>4573</v>
      </c>
      <c r="E19" s="14"/>
      <c r="F19" s="15">
        <f t="shared" si="5"/>
        <v>2.7394264639825999E-2</v>
      </c>
      <c r="G19" s="15">
        <f t="shared" si="3"/>
        <v>4.0958415092555378E-2</v>
      </c>
      <c r="H19" s="15">
        <f t="shared" si="3"/>
        <v>2.8830468805409112E-2</v>
      </c>
      <c r="I19" s="15">
        <f t="shared" si="3"/>
        <v>2.7027825716920022E-2</v>
      </c>
      <c r="J19" s="15"/>
      <c r="K19" s="15">
        <f>AVERAGE(F19:I19)</f>
        <v>3.1052743563677626E-2</v>
      </c>
      <c r="L19" s="14"/>
      <c r="M19" s="15">
        <f t="shared" si="4"/>
        <v>0.97260573536017403</v>
      </c>
      <c r="N19" s="15">
        <f t="shared" si="4"/>
        <v>0.95904158490744462</v>
      </c>
      <c r="O19" s="15">
        <f t="shared" si="4"/>
        <v>0.97116953119459093</v>
      </c>
      <c r="P19" s="15">
        <f t="shared" si="4"/>
        <v>0.97297217428308003</v>
      </c>
    </row>
    <row r="25" spans="1:16" x14ac:dyDescent="0.25">
      <c r="A25" s="14"/>
      <c r="B25" s="14"/>
      <c r="C25" s="14"/>
      <c r="D25" s="14"/>
      <c r="E25" s="14"/>
      <c r="F25" s="15"/>
      <c r="G25" s="15"/>
      <c r="H25" s="15"/>
      <c r="I25" s="15"/>
      <c r="J25" s="15"/>
      <c r="K25" s="15"/>
      <c r="L25" s="14"/>
      <c r="M25" s="15"/>
      <c r="N25" s="15"/>
      <c r="O25" s="15"/>
      <c r="P25" s="15"/>
    </row>
    <row r="26" spans="1:16" x14ac:dyDescent="0.25">
      <c r="A26" s="14"/>
      <c r="B26" s="14"/>
      <c r="C26" s="14"/>
      <c r="D26" s="14"/>
      <c r="E26" s="14"/>
      <c r="F26" s="15"/>
      <c r="G26" s="15"/>
      <c r="H26" s="15"/>
      <c r="I26" s="15"/>
      <c r="J26" s="15"/>
      <c r="K26" s="15"/>
      <c r="L26" s="14"/>
      <c r="M26" s="15"/>
      <c r="N26" s="15"/>
      <c r="O26" s="15"/>
      <c r="P26" s="15"/>
    </row>
    <row r="27" spans="1:16" x14ac:dyDescent="0.25">
      <c r="A27" s="17"/>
      <c r="B27" s="17"/>
      <c r="C27" s="17"/>
      <c r="D27" s="17"/>
      <c r="E27" s="14"/>
      <c r="F27" s="15"/>
      <c r="G27" s="15"/>
      <c r="H27" s="15"/>
      <c r="I27" s="15"/>
      <c r="J27" s="15"/>
      <c r="K27" s="15"/>
      <c r="L27" s="14"/>
      <c r="M27" s="15"/>
      <c r="N27" s="15"/>
      <c r="O27" s="15"/>
      <c r="P27" s="15"/>
    </row>
  </sheetData>
  <mergeCells count="2">
    <mergeCell ref="B1:E1"/>
    <mergeCell ref="F1:I1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C6FB1-CA4C-4660-A743-33A266B33A9A}">
  <dimension ref="A1:P20"/>
  <sheetViews>
    <sheetView workbookViewId="0">
      <selection activeCell="C28" sqref="C28"/>
    </sheetView>
  </sheetViews>
  <sheetFormatPr defaultRowHeight="13.2" x14ac:dyDescent="0.25"/>
  <cols>
    <col min="1" max="16384" width="8.88671875" style="18"/>
  </cols>
  <sheetData>
    <row r="1" spans="1:16" x14ac:dyDescent="0.25">
      <c r="B1" s="32" t="s">
        <v>27</v>
      </c>
      <c r="C1" s="32"/>
      <c r="D1" s="32"/>
      <c r="E1" s="32" t="s">
        <v>28</v>
      </c>
      <c r="F1" s="32"/>
      <c r="G1" s="32"/>
    </row>
    <row r="2" spans="1:16" x14ac:dyDescent="0.25">
      <c r="A2" s="1" t="s">
        <v>31</v>
      </c>
      <c r="B2" s="2">
        <v>-3.77</v>
      </c>
      <c r="C2" s="2">
        <v>22.59</v>
      </c>
      <c r="D2" s="2">
        <v>21.89</v>
      </c>
      <c r="E2" s="2">
        <v>55.66</v>
      </c>
      <c r="F2" s="2">
        <v>54</v>
      </c>
      <c r="G2" s="2">
        <v>55.59</v>
      </c>
    </row>
    <row r="3" spans="1:16" x14ac:dyDescent="0.25">
      <c r="A3" s="1" t="s">
        <v>24</v>
      </c>
      <c r="B3" s="2">
        <v>38.270000000000003</v>
      </c>
      <c r="C3" s="2">
        <v>44.47</v>
      </c>
      <c r="D3" s="2">
        <v>41.45</v>
      </c>
      <c r="E3" s="2">
        <v>62.15</v>
      </c>
      <c r="F3" s="2">
        <v>66.14</v>
      </c>
      <c r="G3" s="2">
        <v>67.790000000000006</v>
      </c>
    </row>
    <row r="4" spans="1:16" x14ac:dyDescent="0.25">
      <c r="A4" s="1" t="s">
        <v>29</v>
      </c>
      <c r="B4" s="2">
        <v>62.8</v>
      </c>
      <c r="C4" s="2">
        <v>56.41</v>
      </c>
      <c r="D4" s="2">
        <v>57.62</v>
      </c>
      <c r="E4" s="2">
        <v>75.599999999999994</v>
      </c>
      <c r="F4" s="2">
        <v>73.069999999999993</v>
      </c>
      <c r="G4" s="2">
        <v>75.22</v>
      </c>
    </row>
    <row r="5" spans="1:16" x14ac:dyDescent="0.25">
      <c r="A5" s="1" t="s">
        <v>30</v>
      </c>
      <c r="B5" s="2">
        <v>81.900000000000006</v>
      </c>
      <c r="C5" s="2">
        <v>78.22</v>
      </c>
      <c r="D5" s="2">
        <v>79.87</v>
      </c>
      <c r="E5" s="2">
        <v>86.96</v>
      </c>
      <c r="F5" s="2">
        <v>87.42</v>
      </c>
      <c r="G5" s="2">
        <v>85.95</v>
      </c>
    </row>
    <row r="7" spans="1:16" x14ac:dyDescent="0.25">
      <c r="A7" s="14" t="s">
        <v>234</v>
      </c>
      <c r="B7" s="14">
        <v>316423</v>
      </c>
      <c r="C7" s="14">
        <v>309924</v>
      </c>
      <c r="D7" s="14">
        <v>354193</v>
      </c>
      <c r="E7" s="14">
        <f>AVERAGE(B7:D7)</f>
        <v>326846.66666666669</v>
      </c>
      <c r="F7" s="14">
        <f>B7/326846.7</f>
        <v>0.9681082905227435</v>
      </c>
      <c r="G7" s="14">
        <f t="shared" ref="G7:H12" si="0">C7/326846.7</f>
        <v>0.94822435104897795</v>
      </c>
      <c r="H7" s="14">
        <f t="shared" si="0"/>
        <v>1.0836670524744474</v>
      </c>
      <c r="I7" s="14"/>
      <c r="J7" s="15">
        <f>1-F7</f>
        <v>3.1891709477256502E-2</v>
      </c>
      <c r="K7" s="15">
        <f t="shared" ref="K7:L20" si="1">1-G7</f>
        <v>5.1775648951022046E-2</v>
      </c>
      <c r="L7" s="15">
        <f t="shared" si="1"/>
        <v>-8.366705247444739E-2</v>
      </c>
      <c r="M7" s="15"/>
      <c r="N7" s="26">
        <v>0</v>
      </c>
      <c r="O7" s="14"/>
      <c r="P7" s="14"/>
    </row>
    <row r="8" spans="1:16" x14ac:dyDescent="0.25">
      <c r="A8" s="14"/>
      <c r="B8" s="14">
        <v>314029</v>
      </c>
      <c r="C8" s="14">
        <v>325954</v>
      </c>
      <c r="D8" s="14">
        <v>298839</v>
      </c>
      <c r="E8" s="14"/>
      <c r="F8" s="14">
        <f t="shared" ref="F8:F12" si="2">B8/326846.7</f>
        <v>0.96078375580968078</v>
      </c>
      <c r="G8" s="14">
        <f t="shared" si="0"/>
        <v>0.99726875015106464</v>
      </c>
      <c r="H8" s="14">
        <f t="shared" si="0"/>
        <v>0.91430936888761605</v>
      </c>
      <c r="I8" s="14"/>
      <c r="J8" s="15">
        <f t="shared" ref="J8:J20" si="3">1-F8</f>
        <v>3.9216244190319216E-2</v>
      </c>
      <c r="K8" s="15">
        <f t="shared" si="1"/>
        <v>2.7312498489353576E-3</v>
      </c>
      <c r="L8" s="15">
        <f t="shared" si="1"/>
        <v>8.5690631112383953E-2</v>
      </c>
      <c r="M8" s="15"/>
      <c r="N8" s="26" t="s">
        <v>235</v>
      </c>
      <c r="O8" s="14"/>
      <c r="P8" s="14"/>
    </row>
    <row r="9" spans="1:16" x14ac:dyDescent="0.25">
      <c r="A9" s="14"/>
      <c r="B9" s="14">
        <v>339176</v>
      </c>
      <c r="C9" s="14">
        <v>253027</v>
      </c>
      <c r="D9" s="14">
        <v>255289</v>
      </c>
      <c r="E9" s="14"/>
      <c r="F9" s="14">
        <f t="shared" si="2"/>
        <v>1.037721965679935</v>
      </c>
      <c r="G9" s="14">
        <f t="shared" si="0"/>
        <v>0.77414579985051091</v>
      </c>
      <c r="H9" s="14">
        <f t="shared" si="0"/>
        <v>0.78106647550671304</v>
      </c>
      <c r="I9" s="14"/>
      <c r="J9" s="15">
        <f t="shared" si="3"/>
        <v>-3.7721965679935021E-2</v>
      </c>
      <c r="K9" s="15">
        <f t="shared" si="1"/>
        <v>0.22585420014948909</v>
      </c>
      <c r="L9" s="15">
        <f t="shared" si="1"/>
        <v>0.21893352449328696</v>
      </c>
      <c r="M9" s="15"/>
      <c r="N9" s="26" t="s">
        <v>236</v>
      </c>
      <c r="O9" s="14"/>
      <c r="P9" s="14"/>
    </row>
    <row r="10" spans="1:16" x14ac:dyDescent="0.25">
      <c r="A10" s="14"/>
      <c r="B10" s="14">
        <v>201766</v>
      </c>
      <c r="C10" s="14">
        <v>181495</v>
      </c>
      <c r="D10" s="14">
        <v>191371</v>
      </c>
      <c r="E10" s="14"/>
      <c r="F10" s="14">
        <f t="shared" si="2"/>
        <v>0.61731080656466775</v>
      </c>
      <c r="G10" s="14">
        <f t="shared" si="0"/>
        <v>0.55529090549177951</v>
      </c>
      <c r="H10" s="14">
        <f t="shared" si="0"/>
        <v>0.58550690583689535</v>
      </c>
      <c r="I10" s="14"/>
      <c r="J10" s="15">
        <f t="shared" si="3"/>
        <v>0.38268919343533225</v>
      </c>
      <c r="K10" s="15">
        <f t="shared" si="1"/>
        <v>0.44470909450822049</v>
      </c>
      <c r="L10" s="15">
        <f t="shared" si="1"/>
        <v>0.41449309416310465</v>
      </c>
      <c r="M10" s="15"/>
      <c r="N10" s="26" t="s">
        <v>237</v>
      </c>
      <c r="O10" s="14"/>
      <c r="P10" s="14"/>
    </row>
    <row r="11" spans="1:16" x14ac:dyDescent="0.25">
      <c r="A11" s="14"/>
      <c r="B11" s="14">
        <v>121591</v>
      </c>
      <c r="C11" s="14">
        <v>142458</v>
      </c>
      <c r="D11" s="14">
        <v>138516</v>
      </c>
      <c r="E11" s="14"/>
      <c r="F11" s="14">
        <f t="shared" si="2"/>
        <v>0.37201232259649553</v>
      </c>
      <c r="G11" s="14">
        <f t="shared" si="0"/>
        <v>0.43585570850187566</v>
      </c>
      <c r="H11" s="14">
        <f t="shared" si="0"/>
        <v>0.42379500848562951</v>
      </c>
      <c r="I11" s="14"/>
      <c r="J11" s="15">
        <f t="shared" si="3"/>
        <v>0.62798767740350447</v>
      </c>
      <c r="K11" s="15">
        <f t="shared" si="1"/>
        <v>0.56414429149812428</v>
      </c>
      <c r="L11" s="15">
        <f t="shared" si="1"/>
        <v>0.57620499151437055</v>
      </c>
      <c r="M11" s="15"/>
      <c r="N11" s="27" t="s">
        <v>238</v>
      </c>
      <c r="O11" s="14"/>
      <c r="P11" s="14"/>
    </row>
    <row r="12" spans="1:16" x14ac:dyDescent="0.25">
      <c r="A12" s="14"/>
      <c r="B12" s="14">
        <v>59148</v>
      </c>
      <c r="C12" s="14">
        <v>71197</v>
      </c>
      <c r="D12" s="14">
        <v>65786</v>
      </c>
      <c r="E12" s="14"/>
      <c r="F12" s="14">
        <f t="shared" si="2"/>
        <v>0.18096557193326412</v>
      </c>
      <c r="G12" s="14">
        <f t="shared" si="0"/>
        <v>0.21782994902503222</v>
      </c>
      <c r="H12" s="14">
        <f t="shared" si="0"/>
        <v>0.20127478723205711</v>
      </c>
      <c r="I12" s="14"/>
      <c r="J12" s="15">
        <f t="shared" si="3"/>
        <v>0.81903442806673588</v>
      </c>
      <c r="K12" s="15">
        <f t="shared" si="1"/>
        <v>0.78217005097496783</v>
      </c>
      <c r="L12" s="15">
        <f t="shared" si="1"/>
        <v>0.79872521276794295</v>
      </c>
      <c r="M12" s="15"/>
      <c r="N12" s="27">
        <v>4.2361111111111113E-2</v>
      </c>
      <c r="O12" s="14"/>
      <c r="P12" s="14"/>
    </row>
    <row r="13" spans="1:16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5"/>
      <c r="K13" s="15"/>
      <c r="L13" s="15"/>
      <c r="M13" s="15"/>
      <c r="N13" s="14"/>
      <c r="O13" s="14"/>
      <c r="P13" s="14"/>
    </row>
    <row r="14" spans="1:16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5"/>
      <c r="K14" s="15"/>
      <c r="L14" s="15"/>
      <c r="M14" s="15"/>
      <c r="N14" s="14"/>
      <c r="O14" s="14"/>
      <c r="P14" s="14"/>
    </row>
    <row r="15" spans="1:16" x14ac:dyDescent="0.25">
      <c r="A15" s="14" t="s">
        <v>239</v>
      </c>
      <c r="B15" s="14">
        <v>355280</v>
      </c>
      <c r="C15" s="14">
        <v>346002</v>
      </c>
      <c r="D15" s="14">
        <v>346029</v>
      </c>
      <c r="E15" s="14">
        <f>AVERAGE(B15:D15)</f>
        <v>349103.66666666669</v>
      </c>
      <c r="F15" s="14">
        <f>B15/349103.7</f>
        <v>1.0176918778002066</v>
      </c>
      <c r="G15" s="14">
        <f t="shared" ref="G15:H20" si="4">C15/349103.7</f>
        <v>0.99111524741788759</v>
      </c>
      <c r="H15" s="14">
        <f t="shared" si="4"/>
        <v>0.99119258833406809</v>
      </c>
      <c r="I15" s="14"/>
      <c r="J15" s="15">
        <f t="shared" si="3"/>
        <v>-1.7691877800206646E-2</v>
      </c>
      <c r="K15" s="15">
        <f t="shared" si="1"/>
        <v>8.8847525821124096E-3</v>
      </c>
      <c r="L15" s="15">
        <f t="shared" si="1"/>
        <v>8.8074116659319079E-3</v>
      </c>
      <c r="M15" s="15"/>
      <c r="N15" s="26">
        <v>0</v>
      </c>
      <c r="O15" s="14"/>
      <c r="P15" s="14"/>
    </row>
    <row r="16" spans="1:16" x14ac:dyDescent="0.25">
      <c r="A16" s="14"/>
      <c r="B16" s="14">
        <v>227627</v>
      </c>
      <c r="C16" s="14">
        <v>205259</v>
      </c>
      <c r="D16" s="14">
        <v>212387</v>
      </c>
      <c r="E16" s="14"/>
      <c r="F16" s="14">
        <f t="shared" ref="F16:F20" si="5">B16/349103.7</f>
        <v>0.65203261953396652</v>
      </c>
      <c r="G16" s="14">
        <f t="shared" si="4"/>
        <v>0.58795996719599364</v>
      </c>
      <c r="H16" s="14">
        <f t="shared" si="4"/>
        <v>0.60837796906764374</v>
      </c>
      <c r="I16" s="14"/>
      <c r="J16" s="15">
        <f t="shared" si="3"/>
        <v>0.34796738046603348</v>
      </c>
      <c r="K16" s="15">
        <f t="shared" si="1"/>
        <v>0.41204003280400636</v>
      </c>
      <c r="L16" s="15">
        <f t="shared" si="1"/>
        <v>0.39162203093235626</v>
      </c>
      <c r="M16" s="15"/>
      <c r="N16" s="26" t="s">
        <v>235</v>
      </c>
      <c r="O16" s="14"/>
      <c r="P16" s="14"/>
    </row>
    <row r="17" spans="1:16" x14ac:dyDescent="0.25">
      <c r="A17" s="14"/>
      <c r="B17" s="14">
        <v>154809</v>
      </c>
      <c r="C17" s="14">
        <v>160599</v>
      </c>
      <c r="D17" s="14">
        <v>155024</v>
      </c>
      <c r="E17" s="14"/>
      <c r="F17" s="14">
        <f t="shared" si="5"/>
        <v>0.44344703307355376</v>
      </c>
      <c r="G17" s="14">
        <f t="shared" si="4"/>
        <v>0.46003236287670396</v>
      </c>
      <c r="H17" s="14">
        <f t="shared" si="4"/>
        <v>0.44406289592462067</v>
      </c>
      <c r="I17" s="14"/>
      <c r="J17" s="15">
        <f t="shared" si="3"/>
        <v>0.55655296692644618</v>
      </c>
      <c r="K17" s="15">
        <f t="shared" si="1"/>
        <v>0.53996763712329598</v>
      </c>
      <c r="L17" s="15">
        <f t="shared" si="1"/>
        <v>0.55593710407537933</v>
      </c>
      <c r="M17" s="15"/>
      <c r="N17" s="26" t="s">
        <v>236</v>
      </c>
      <c r="O17" s="14"/>
      <c r="P17" s="14"/>
    </row>
    <row r="18" spans="1:16" x14ac:dyDescent="0.25">
      <c r="A18" s="14"/>
      <c r="B18" s="14">
        <v>132132</v>
      </c>
      <c r="C18" s="14">
        <v>118204</v>
      </c>
      <c r="D18" s="14">
        <v>112429</v>
      </c>
      <c r="E18" s="14"/>
      <c r="F18" s="14">
        <f t="shared" si="5"/>
        <v>0.37848925691707075</v>
      </c>
      <c r="G18" s="14">
        <f t="shared" si="4"/>
        <v>0.33859280208144454</v>
      </c>
      <c r="H18" s="14">
        <f t="shared" si="4"/>
        <v>0.32205043945395023</v>
      </c>
      <c r="I18" s="14"/>
      <c r="J18" s="15">
        <f t="shared" si="3"/>
        <v>0.6215107430829292</v>
      </c>
      <c r="K18" s="15">
        <f t="shared" si="1"/>
        <v>0.6614071979185554</v>
      </c>
      <c r="L18" s="15">
        <f t="shared" si="1"/>
        <v>0.67794956054604971</v>
      </c>
      <c r="M18" s="15"/>
      <c r="N18" s="26" t="s">
        <v>237</v>
      </c>
      <c r="O18" s="14"/>
      <c r="P18" s="14"/>
    </row>
    <row r="19" spans="1:16" x14ac:dyDescent="0.25">
      <c r="A19" s="14"/>
      <c r="B19" s="14">
        <v>85164</v>
      </c>
      <c r="C19" s="14">
        <v>94020</v>
      </c>
      <c r="D19" s="14">
        <v>86523</v>
      </c>
      <c r="E19" s="14"/>
      <c r="F19" s="14">
        <f t="shared" si="5"/>
        <v>0.24395043650353748</v>
      </c>
      <c r="G19" s="14">
        <f t="shared" si="4"/>
        <v>0.26931825701073919</v>
      </c>
      <c r="H19" s="14">
        <f t="shared" si="4"/>
        <v>0.24784326261795564</v>
      </c>
      <c r="I19" s="14"/>
      <c r="J19" s="15">
        <f t="shared" si="3"/>
        <v>0.75604956349646257</v>
      </c>
      <c r="K19" s="15">
        <f t="shared" si="1"/>
        <v>0.73068174298926081</v>
      </c>
      <c r="L19" s="15">
        <f t="shared" si="1"/>
        <v>0.75215673738204436</v>
      </c>
      <c r="M19" s="15"/>
      <c r="N19" s="27" t="s">
        <v>238</v>
      </c>
      <c r="O19" s="14"/>
      <c r="P19" s="14"/>
    </row>
    <row r="20" spans="1:16" x14ac:dyDescent="0.25">
      <c r="A20" s="14"/>
      <c r="B20" s="14">
        <v>45514</v>
      </c>
      <c r="C20" s="14">
        <v>43928</v>
      </c>
      <c r="D20" s="14">
        <v>49056</v>
      </c>
      <c r="E20" s="14"/>
      <c r="F20" s="14">
        <f t="shared" si="5"/>
        <v>0.13037386885329488</v>
      </c>
      <c r="G20" s="14">
        <f t="shared" si="4"/>
        <v>0.12583080614728517</v>
      </c>
      <c r="H20" s="14">
        <f t="shared" si="4"/>
        <v>0.14051985126482475</v>
      </c>
      <c r="I20" s="14"/>
      <c r="J20" s="15">
        <f t="shared" si="3"/>
        <v>0.86962613114670506</v>
      </c>
      <c r="K20" s="15">
        <f t="shared" si="1"/>
        <v>0.87416919385271485</v>
      </c>
      <c r="L20" s="15">
        <f t="shared" si="1"/>
        <v>0.85948014873517531</v>
      </c>
      <c r="M20" s="15"/>
      <c r="N20" s="27">
        <v>4.2361111111111113E-2</v>
      </c>
      <c r="O20" s="14"/>
      <c r="P20" s="14"/>
    </row>
  </sheetData>
  <mergeCells count="2">
    <mergeCell ref="B1:D1"/>
    <mergeCell ref="E1:G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53</vt:i4>
      </vt:variant>
    </vt:vector>
  </HeadingPairs>
  <TitlesOfParts>
    <vt:vector size="53" baseType="lpstr">
      <vt:lpstr>Figure 1B</vt:lpstr>
      <vt:lpstr>Figure 1D</vt:lpstr>
      <vt:lpstr>Figure 1E</vt:lpstr>
      <vt:lpstr>Figure 1G</vt:lpstr>
      <vt:lpstr>Figure 3A</vt:lpstr>
      <vt:lpstr>Figure 3B</vt:lpstr>
      <vt:lpstr>Figure 3C</vt:lpstr>
      <vt:lpstr>Figure 3E</vt:lpstr>
      <vt:lpstr>Figure 3F</vt:lpstr>
      <vt:lpstr>Figure 3H</vt:lpstr>
      <vt:lpstr>Figure 4B</vt:lpstr>
      <vt:lpstr>Figure 4D</vt:lpstr>
      <vt:lpstr>Figure 4E</vt:lpstr>
      <vt:lpstr>Figure 4G</vt:lpstr>
      <vt:lpstr>Figure 4H</vt:lpstr>
      <vt:lpstr>Figure 4J</vt:lpstr>
      <vt:lpstr>Figure 5B</vt:lpstr>
      <vt:lpstr>Figure 5C</vt:lpstr>
      <vt:lpstr>Figure 5D</vt:lpstr>
      <vt:lpstr>Figure 5F</vt:lpstr>
      <vt:lpstr>Figure 5H</vt:lpstr>
      <vt:lpstr>Figure 5I</vt:lpstr>
      <vt:lpstr>Figure 5K</vt:lpstr>
      <vt:lpstr>Figure 5L</vt:lpstr>
      <vt:lpstr>Figure 6B</vt:lpstr>
      <vt:lpstr>Figure 6C</vt:lpstr>
      <vt:lpstr>Figure 6F</vt:lpstr>
      <vt:lpstr>Figure 6G</vt:lpstr>
      <vt:lpstr>Figure 6I</vt:lpstr>
      <vt:lpstr>Figure S1 C&amp;D</vt:lpstr>
      <vt:lpstr>Figure S1 E&amp;F</vt:lpstr>
      <vt:lpstr>Figure S1 J&amp;K&amp;L</vt:lpstr>
      <vt:lpstr>Figure S1A&amp;B</vt:lpstr>
      <vt:lpstr>Figure S1 M&amp;N</vt:lpstr>
      <vt:lpstr>Figure S1 P</vt:lpstr>
      <vt:lpstr>Figure S1 S</vt:lpstr>
      <vt:lpstr>Figure S3 B&amp;C&amp;D</vt:lpstr>
      <vt:lpstr>Figure S4 B</vt:lpstr>
      <vt:lpstr>Figure S4 D</vt:lpstr>
      <vt:lpstr>Figure S4 J&amp;K</vt:lpstr>
      <vt:lpstr>Figure S5 C&amp;D</vt:lpstr>
      <vt:lpstr>Figure S5 F&amp;G</vt:lpstr>
      <vt:lpstr>FigureS5 H&amp;I</vt:lpstr>
      <vt:lpstr>Figure S5 J&amp;K</vt:lpstr>
      <vt:lpstr>Figure S5 L&amp;M</vt:lpstr>
      <vt:lpstr>Figure S5 N</vt:lpstr>
      <vt:lpstr>Figure S5 R&amp;S</vt:lpstr>
      <vt:lpstr>Figure S6 B&amp;D</vt:lpstr>
      <vt:lpstr>Figure S6 C</vt:lpstr>
      <vt:lpstr>Figure S6 E</vt:lpstr>
      <vt:lpstr>Figure S6 I&amp;J</vt:lpstr>
      <vt:lpstr>Figure S7 B&amp;C</vt:lpstr>
      <vt:lpstr>Figure S7 D&amp;E&amp;F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huafeng fu</dc:creator>
  <cp:lastModifiedBy>少博 张</cp:lastModifiedBy>
  <dcterms:created xsi:type="dcterms:W3CDTF">2024-08-30T06:28:05Z</dcterms:created>
  <dcterms:modified xsi:type="dcterms:W3CDTF">2025-08-23T03:06:01Z</dcterms:modified>
</cp:coreProperties>
</file>