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werneckdecastro\Box\JP LAB - THYROID\Manuscript preparation\Comment on Nancy Carrasco paper 2026\1st revision\"/>
    </mc:Choice>
  </mc:AlternateContent>
  <xr:revisionPtr revIDLastSave="0" documentId="13_ncr:1_{44B02995-3FED-4C8E-A383-221A55D1287C}" xr6:coauthVersionLast="47" xr6:coauthVersionMax="47" xr10:uidLastSave="{00000000-0000-0000-0000-000000000000}"/>
  <bookViews>
    <workbookView xWindow="-120" yWindow="-120" windowWidth="29040" windowHeight="15720" activeTab="9" xr2:uid="{B7BD65C9-DA56-4C32-BBF5-59F718211433}"/>
  </bookViews>
  <sheets>
    <sheet name="Fig 1B" sheetId="1" r:id="rId1"/>
    <sheet name="Fig 1C" sheetId="2" r:id="rId2"/>
    <sheet name="Fig 1D" sheetId="3" r:id="rId3"/>
    <sheet name="Fig 1E" sheetId="5" r:id="rId4"/>
    <sheet name="Fig 1F" sheetId="6" r:id="rId5"/>
    <sheet name="Fig 1G" sheetId="7" r:id="rId6"/>
    <sheet name="Fig 1H" sheetId="11" r:id="rId7"/>
    <sheet name="Fig 1I" sheetId="9" r:id="rId8"/>
    <sheet name="Fig 1J" sheetId="10" r:id="rId9"/>
    <sheet name="Fig 1K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1" l="1"/>
  <c r="F21" i="11"/>
  <c r="G20" i="11"/>
  <c r="F20" i="11"/>
  <c r="E20" i="11"/>
  <c r="G19" i="11"/>
  <c r="F19" i="11"/>
  <c r="E19" i="11"/>
  <c r="G18" i="11"/>
  <c r="F18" i="11"/>
  <c r="E18" i="11"/>
  <c r="G19" i="1"/>
  <c r="F19" i="1"/>
  <c r="O14" i="1"/>
  <c r="O13" i="1"/>
  <c r="O11" i="1"/>
  <c r="O10" i="1"/>
  <c r="O8" i="1"/>
  <c r="O7" i="1"/>
  <c r="O6" i="1"/>
  <c r="N6" i="1"/>
  <c r="S6" i="1"/>
  <c r="Z24" i="9"/>
  <c r="M24" i="9"/>
  <c r="J24" i="9"/>
  <c r="I24" i="9"/>
  <c r="H23" i="9"/>
  <c r="I23" i="9"/>
  <c r="J23" i="9"/>
  <c r="F23" i="9"/>
  <c r="F24" i="9"/>
  <c r="E24" i="9"/>
  <c r="E23" i="9"/>
  <c r="E22" i="9"/>
  <c r="E21" i="9"/>
  <c r="D23" i="9"/>
  <c r="D22" i="9"/>
  <c r="D21" i="9"/>
  <c r="H28" i="8"/>
  <c r="H27" i="8"/>
  <c r="H26" i="8"/>
  <c r="H25" i="8"/>
  <c r="G27" i="8"/>
  <c r="G26" i="8"/>
  <c r="G25" i="8"/>
  <c r="F28" i="8"/>
  <c r="F27" i="8"/>
  <c r="F26" i="8"/>
  <c r="F25" i="8"/>
  <c r="E27" i="8"/>
  <c r="E26" i="8"/>
  <c r="E25" i="8"/>
  <c r="G21" i="7"/>
  <c r="G20" i="7"/>
  <c r="G19" i="7"/>
  <c r="G18" i="7"/>
  <c r="F21" i="7"/>
  <c r="F20" i="7"/>
  <c r="F19" i="7"/>
  <c r="F18" i="7"/>
  <c r="E20" i="7"/>
  <c r="E19" i="7"/>
  <c r="E18" i="7"/>
  <c r="G21" i="6"/>
  <c r="G20" i="6"/>
  <c r="G19" i="6"/>
  <c r="G18" i="6"/>
  <c r="F21" i="6"/>
  <c r="F20" i="6"/>
  <c r="F19" i="6"/>
  <c r="F18" i="6"/>
  <c r="E20" i="6"/>
  <c r="E19" i="6"/>
  <c r="E18" i="6"/>
  <c r="G21" i="5"/>
  <c r="F20" i="5"/>
  <c r="G20" i="5"/>
  <c r="G19" i="5"/>
  <c r="G18" i="5"/>
  <c r="F21" i="5"/>
  <c r="F19" i="5"/>
  <c r="F18" i="5"/>
  <c r="E20" i="5"/>
  <c r="E19" i="5"/>
  <c r="E18" i="5"/>
  <c r="F21" i="3"/>
  <c r="F19" i="3"/>
  <c r="F20" i="3" s="1"/>
  <c r="F18" i="3"/>
  <c r="E20" i="3"/>
  <c r="E19" i="3"/>
  <c r="E18" i="3"/>
  <c r="F19" i="2"/>
  <c r="F18" i="2"/>
  <c r="F17" i="2"/>
  <c r="F16" i="2"/>
  <c r="E18" i="2"/>
  <c r="E17" i="2"/>
  <c r="E16" i="2"/>
  <c r="G16" i="1"/>
  <c r="G17" i="1"/>
  <c r="G18" i="1" s="1"/>
  <c r="F18" i="1"/>
  <c r="F17" i="1"/>
  <c r="F16" i="1"/>
  <c r="E18" i="1"/>
  <c r="E17" i="1"/>
  <c r="E16" i="1"/>
  <c r="S20" i="1"/>
  <c r="S21" i="1"/>
  <c r="S22" i="1"/>
  <c r="S23" i="1"/>
  <c r="S24" i="1"/>
  <c r="S25" i="1"/>
  <c r="S19" i="1"/>
  <c r="R19" i="1"/>
  <c r="Q25" i="1"/>
  <c r="Q20" i="1"/>
  <c r="Q21" i="1"/>
  <c r="Q22" i="1"/>
  <c r="Q23" i="1"/>
  <c r="Q24" i="1"/>
  <c r="Q19" i="1"/>
  <c r="O20" i="1"/>
  <c r="O21" i="1"/>
  <c r="O22" i="1"/>
  <c r="O23" i="1"/>
  <c r="O24" i="1"/>
  <c r="O25" i="1"/>
  <c r="O19" i="1"/>
  <c r="N19" i="1"/>
  <c r="M20" i="1"/>
  <c r="M21" i="1"/>
  <c r="M22" i="1"/>
  <c r="M23" i="1"/>
  <c r="M24" i="1"/>
  <c r="M25" i="1"/>
  <c r="M19" i="1"/>
  <c r="S7" i="1"/>
  <c r="S8" i="1"/>
  <c r="S9" i="1"/>
  <c r="S10" i="1"/>
  <c r="S11" i="1"/>
  <c r="S12" i="1"/>
  <c r="S13" i="1"/>
  <c r="S14" i="1"/>
  <c r="R6" i="1"/>
  <c r="Q7" i="1"/>
  <c r="Q8" i="1"/>
  <c r="Q9" i="1"/>
  <c r="Q10" i="1"/>
  <c r="Q11" i="1"/>
  <c r="Q12" i="1"/>
  <c r="Q13" i="1"/>
  <c r="Q14" i="1"/>
  <c r="M14" i="1"/>
  <c r="M6" i="1"/>
  <c r="Q6" i="1"/>
  <c r="M7" i="1"/>
  <c r="M8" i="1"/>
  <c r="M9" i="1"/>
  <c r="M10" i="1"/>
  <c r="M11" i="1"/>
  <c r="M12" i="1"/>
  <c r="M13" i="1"/>
  <c r="P22" i="10"/>
  <c r="P23" i="10"/>
  <c r="P24" i="10"/>
  <c r="P25" i="10"/>
  <c r="P26" i="10"/>
  <c r="P27" i="10"/>
  <c r="P28" i="10"/>
  <c r="O22" i="10"/>
  <c r="N23" i="10"/>
  <c r="N28" i="10"/>
  <c r="N22" i="10"/>
  <c r="G21" i="10"/>
  <c r="F21" i="10"/>
  <c r="N27" i="10"/>
  <c r="N26" i="10"/>
  <c r="N25" i="10"/>
  <c r="N24" i="10"/>
  <c r="P10" i="10"/>
  <c r="P11" i="10"/>
  <c r="P12" i="10"/>
  <c r="P13" i="10"/>
  <c r="P14" i="10"/>
  <c r="P15" i="10"/>
  <c r="P16" i="10"/>
  <c r="P17" i="10"/>
  <c r="P9" i="10"/>
  <c r="O9" i="10"/>
  <c r="N17" i="10"/>
  <c r="N10" i="10"/>
  <c r="N11" i="10"/>
  <c r="N12" i="10"/>
  <c r="N13" i="10"/>
  <c r="N14" i="10"/>
  <c r="N15" i="10"/>
  <c r="N16" i="10"/>
  <c r="N9" i="10"/>
  <c r="E18" i="10"/>
  <c r="E19" i="10"/>
  <c r="E20" i="10" s="1"/>
  <c r="G19" i="10"/>
  <c r="G20" i="10" s="1"/>
  <c r="F19" i="10"/>
  <c r="F20" i="10" s="1"/>
  <c r="G18" i="10"/>
  <c r="F18" i="10"/>
  <c r="Y23" i="9"/>
  <c r="Z23" i="9"/>
  <c r="Y24" i="9"/>
  <c r="X23" i="9"/>
  <c r="Z22" i="9"/>
  <c r="Y22" i="9"/>
  <c r="X22" i="9"/>
  <c r="Z21" i="9"/>
  <c r="Y21" i="9"/>
  <c r="X21" i="9"/>
  <c r="V24" i="9"/>
  <c r="U24" i="9"/>
  <c r="V22" i="9"/>
  <c r="V23" i="9" s="1"/>
  <c r="U22" i="9"/>
  <c r="U23" i="9" s="1"/>
  <c r="T22" i="9"/>
  <c r="T23" i="9" s="1"/>
  <c r="V21" i="9"/>
  <c r="U21" i="9"/>
  <c r="T21" i="9"/>
  <c r="R24" i="9"/>
  <c r="Q24" i="9"/>
  <c r="R22" i="9"/>
  <c r="R23" i="9" s="1"/>
  <c r="Q22" i="9"/>
  <c r="Q23" i="9" s="1"/>
  <c r="P22" i="9"/>
  <c r="P23" i="9" s="1"/>
  <c r="R21" i="9"/>
  <c r="Q21" i="9"/>
  <c r="P21" i="9"/>
  <c r="N24" i="9"/>
  <c r="M23" i="9"/>
  <c r="N22" i="9"/>
  <c r="N23" i="9" s="1"/>
  <c r="M22" i="9"/>
  <c r="L22" i="9"/>
  <c r="L23" i="9" s="1"/>
  <c r="N21" i="9"/>
  <c r="M21" i="9"/>
  <c r="L21" i="9"/>
  <c r="J22" i="9"/>
  <c r="I22" i="9"/>
  <c r="H22" i="9"/>
  <c r="J21" i="9"/>
  <c r="I21" i="9"/>
  <c r="H21" i="9"/>
  <c r="F22" i="9"/>
  <c r="F21" i="9"/>
  <c r="N18" i="3"/>
  <c r="L18" i="3"/>
  <c r="N7" i="3"/>
  <c r="L7" i="3"/>
  <c r="M7" i="3"/>
  <c r="M7" i="2"/>
  <c r="L17" i="3"/>
  <c r="L16" i="3"/>
  <c r="L15" i="3"/>
  <c r="L14" i="3"/>
  <c r="L13" i="3"/>
  <c r="L12" i="3"/>
  <c r="L11" i="3"/>
  <c r="L10" i="3"/>
  <c r="L9" i="3"/>
  <c r="L8" i="3"/>
  <c r="N8" i="2"/>
  <c r="N9" i="2"/>
  <c r="N10" i="2"/>
  <c r="N11" i="2"/>
  <c r="N12" i="2"/>
  <c r="N13" i="2"/>
  <c r="N14" i="2"/>
  <c r="N15" i="2"/>
  <c r="N16" i="2"/>
  <c r="N17" i="2"/>
  <c r="N7" i="2"/>
  <c r="L8" i="2"/>
  <c r="L9" i="2"/>
  <c r="L10" i="2"/>
  <c r="L11" i="2"/>
  <c r="L12" i="2"/>
  <c r="L13" i="2"/>
  <c r="L14" i="2"/>
  <c r="L15" i="2"/>
  <c r="L16" i="2"/>
  <c r="L17" i="2"/>
  <c r="L7" i="2"/>
  <c r="N13" i="3" l="1"/>
  <c r="O9" i="1" l="1"/>
  <c r="O12" i="1"/>
  <c r="N15" i="3"/>
  <c r="N14" i="3"/>
  <c r="N16" i="3"/>
  <c r="N10" i="3"/>
  <c r="N11" i="3"/>
  <c r="N17" i="3"/>
  <c r="N9" i="3"/>
  <c r="N8" i="3"/>
  <c r="N12" i="3"/>
</calcChain>
</file>

<file path=xl/sharedStrings.xml><?xml version="1.0" encoding="utf-8"?>
<sst xmlns="http://schemas.openxmlformats.org/spreadsheetml/2006/main" count="283" uniqueCount="75">
  <si>
    <t>Average</t>
  </si>
  <si>
    <t>SD</t>
  </si>
  <si>
    <t>SEM</t>
  </si>
  <si>
    <t>Ttest</t>
  </si>
  <si>
    <t>Male mice</t>
  </si>
  <si>
    <t>Mean Diff.</t>
  </si>
  <si>
    <t>95.00% CI of diff.</t>
  </si>
  <si>
    <t>Below threshold?</t>
  </si>
  <si>
    <t>Summary</t>
  </si>
  <si>
    <t>Adjusted P Value</t>
  </si>
  <si>
    <t>Yes</t>
  </si>
  <si>
    <t>No</t>
  </si>
  <si>
    <t>ns</t>
  </si>
  <si>
    <t>pS6/S6 (fold change)</t>
  </si>
  <si>
    <t>protein LEVELS</t>
  </si>
  <si>
    <t>3 weeks</t>
  </si>
  <si>
    <t>12 weeks</t>
  </si>
  <si>
    <t>HFD</t>
  </si>
  <si>
    <t>Regular diet (RD)</t>
  </si>
  <si>
    <t>18 weeks HFD</t>
  </si>
  <si>
    <t>pS6</t>
  </si>
  <si>
    <t>RD</t>
  </si>
  <si>
    <t>C</t>
  </si>
  <si>
    <t>S6</t>
  </si>
  <si>
    <t>%Area</t>
  </si>
  <si>
    <t>pS6/tS6</t>
  </si>
  <si>
    <t>Norm</t>
  </si>
  <si>
    <t>tS6</t>
  </si>
  <si>
    <t>Thyroid weight (miligrams)</t>
  </si>
  <si>
    <t>Thyroid weight/body weight (miligrams/grams)</t>
  </si>
  <si>
    <t>Dunnett's multiple comparisons test</t>
  </si>
  <si>
    <t>A-?</t>
  </si>
  <si>
    <t>RD vs. 3w</t>
  </si>
  <si>
    <t>1.132 to 55.00</t>
  </si>
  <si>
    <t>*</t>
  </si>
  <si>
    <t>B</t>
  </si>
  <si>
    <t>3w</t>
  </si>
  <si>
    <t>RD vs. 12w</t>
  </si>
  <si>
    <t>-10.31 to 40.01</t>
  </si>
  <si>
    <t>12w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</si>
  <si>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</si>
  <si>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</si>
  <si>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</si>
  <si>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</si>
  <si>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</si>
  <si>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</si>
  <si>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</si>
  <si>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</si>
  <si>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Plasma total T4 (ng/ml)</t>
  </si>
  <si>
    <t>8 weeks HFD</t>
  </si>
  <si>
    <t>12 weeks HFD</t>
  </si>
  <si>
    <t>NIS</t>
  </si>
  <si>
    <t>TG</t>
  </si>
  <si>
    <t>TPO</t>
  </si>
  <si>
    <t>DIO1</t>
  </si>
  <si>
    <t>MCT8</t>
  </si>
  <si>
    <t>TSHR</t>
  </si>
  <si>
    <t>Thyroid NIS/Actin protein levels (fold change)</t>
  </si>
  <si>
    <t>CycloB</t>
  </si>
  <si>
    <t>Membrane 1</t>
  </si>
  <si>
    <t>NIS/CycloB</t>
  </si>
  <si>
    <t>Membrane 2</t>
  </si>
  <si>
    <t>% Area</t>
  </si>
  <si>
    <t>12 w</t>
  </si>
  <si>
    <t>MEMBRANE 1</t>
  </si>
  <si>
    <t>Tubulin</t>
  </si>
  <si>
    <t>pS6/Tub</t>
  </si>
  <si>
    <t>MEMBRANE 2</t>
  </si>
  <si>
    <t>Plasma TSH (uIU/mL)</t>
  </si>
  <si>
    <t>Number of families</t>
  </si>
  <si>
    <t>Number of comparisons per family</t>
  </si>
  <si>
    <t>Alpha</t>
  </si>
  <si>
    <t>-0.1351 to 0.001686</t>
  </si>
  <si>
    <t>-0.2131 to -0.08532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</si>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</sst>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4"/>
      <color theme="1"/>
      <name val="Georgia"/>
      <family val="1"/>
    </font>
    <font>
      <b/>
      <sz val="14"/>
      <color theme="1"/>
      <name val="Georgia"/>
      <family val="1"/>
    </font>
    <font>
      <b/>
      <sz val="14"/>
      <color rgb="FF0070C0"/>
      <name val="Georgia"/>
      <family val="1"/>
    </font>
    <font>
      <sz val="14"/>
      <name val="Georgia"/>
      <family val="1"/>
    </font>
    <font>
      <i/>
      <sz val="10"/>
      <color rgb="FF0000FF"/>
      <name val="Arial"/>
      <family val="2"/>
    </font>
    <font>
      <b/>
      <sz val="10"/>
      <name val="Georgia"/>
      <family val="1"/>
    </font>
    <font>
      <b/>
      <i/>
      <sz val="14"/>
      <name val="Georgia"/>
      <family val="1"/>
    </font>
    <font>
      <b/>
      <sz val="14"/>
      <name val="Georgia"/>
      <family val="1"/>
    </font>
    <font>
      <sz val="12"/>
      <name val="Georgia"/>
      <family val="1"/>
    </font>
    <font>
      <sz val="12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8925-4899-4AFD-ACDC-13A2DF90C72A}">
  <dimension ref="D3:S45"/>
  <sheetViews>
    <sheetView workbookViewId="0">
      <selection activeCell="E11" sqref="E11"/>
    </sheetView>
  </sheetViews>
  <sheetFormatPr defaultRowHeight="18" x14ac:dyDescent="0.25"/>
  <cols>
    <col min="1" max="3" width="9.140625" style="2"/>
    <col min="4" max="4" width="16.7109375" style="2" customWidth="1"/>
    <col min="5" max="5" width="27" style="2" bestFit="1" customWidth="1"/>
    <col min="6" max="6" width="22.42578125" style="2" bestFit="1" customWidth="1"/>
    <col min="7" max="7" width="27.42578125" style="2" customWidth="1"/>
    <col min="8" max="10" width="9.140625" style="2"/>
    <col min="11" max="11" width="15.140625" style="2" customWidth="1"/>
    <col min="12" max="12" width="16.140625" style="2" customWidth="1"/>
    <col min="13" max="14" width="11.7109375" style="2" bestFit="1" customWidth="1"/>
    <col min="15" max="15" width="13" style="2" bestFit="1" customWidth="1"/>
    <col min="16" max="16" width="14.5703125" style="2" customWidth="1"/>
    <col min="17" max="17" width="12.140625" style="2" bestFit="1" customWidth="1"/>
    <col min="18" max="18" width="12.85546875" style="2" bestFit="1" customWidth="1"/>
    <col min="19" max="16384" width="9.140625" style="2"/>
  </cols>
  <sheetData>
    <row r="3" spans="4:19" x14ac:dyDescent="0.25">
      <c r="J3" s="23" t="s">
        <v>64</v>
      </c>
      <c r="K3" s="23"/>
      <c r="L3" s="23"/>
      <c r="M3" s="23"/>
      <c r="N3" s="23"/>
      <c r="O3" s="3"/>
      <c r="P3" s="3"/>
      <c r="Q3" s="3"/>
      <c r="R3" s="3"/>
      <c r="S3" s="3"/>
    </row>
    <row r="4" spans="4:19" x14ac:dyDescent="0.25">
      <c r="E4" s="23" t="s">
        <v>14</v>
      </c>
      <c r="F4" s="23"/>
      <c r="J4" s="3"/>
      <c r="K4" s="23" t="s">
        <v>24</v>
      </c>
      <c r="L4" s="23"/>
      <c r="M4" s="3"/>
      <c r="N4" s="3"/>
      <c r="O4" s="3"/>
      <c r="P4" s="3"/>
      <c r="Q4" s="3"/>
      <c r="R4" s="3"/>
      <c r="S4" s="3"/>
    </row>
    <row r="5" spans="4:19" x14ac:dyDescent="0.25">
      <c r="E5" s="24" t="s">
        <v>4</v>
      </c>
      <c r="F5" s="24"/>
      <c r="J5" s="3"/>
      <c r="K5" s="3" t="s">
        <v>20</v>
      </c>
      <c r="L5" s="3" t="s">
        <v>23</v>
      </c>
      <c r="M5" s="3" t="s">
        <v>25</v>
      </c>
      <c r="N5" s="3" t="s">
        <v>0</v>
      </c>
      <c r="O5" s="3" t="s">
        <v>26</v>
      </c>
      <c r="P5" s="3" t="s">
        <v>65</v>
      </c>
      <c r="Q5" s="3" t="s">
        <v>66</v>
      </c>
      <c r="R5" s="3" t="s">
        <v>0</v>
      </c>
      <c r="S5" s="3" t="s">
        <v>26</v>
      </c>
    </row>
    <row r="6" spans="4:19" x14ac:dyDescent="0.25">
      <c r="E6" s="23" t="s">
        <v>13</v>
      </c>
      <c r="F6" s="23"/>
      <c r="J6" s="3" t="s">
        <v>21</v>
      </c>
      <c r="K6" s="2">
        <v>51.915999999999997</v>
      </c>
      <c r="L6" s="2">
        <v>7.6429999999999998</v>
      </c>
      <c r="M6" s="11">
        <f>K6/L6</f>
        <v>6.7926206986785296</v>
      </c>
      <c r="N6" s="11">
        <f>(M6+M9+M12)/3</f>
        <v>2.8749584076160275</v>
      </c>
      <c r="O6" s="3">
        <f>M6/$N$6</f>
        <v>2.3626848585649993</v>
      </c>
      <c r="P6" s="2">
        <v>7.1379999999999999</v>
      </c>
      <c r="Q6" s="2">
        <f>K6/P6</f>
        <v>7.2731857663210979</v>
      </c>
      <c r="R6" s="11">
        <f>(Q6+Q9+Q12)/3</f>
        <v>3.0519133110314223</v>
      </c>
      <c r="S6" s="3">
        <f>Q6/$R$6</f>
        <v>2.3831560811480119</v>
      </c>
    </row>
    <row r="7" spans="4:19" x14ac:dyDescent="0.25">
      <c r="F7" s="24" t="s">
        <v>17</v>
      </c>
      <c r="G7" s="24"/>
      <c r="J7" s="4" t="s">
        <v>36</v>
      </c>
      <c r="K7" s="2">
        <v>21.606000000000002</v>
      </c>
      <c r="L7" s="2">
        <v>15.657999999999999</v>
      </c>
      <c r="M7" s="11">
        <f t="shared" ref="M7:M13" si="0">K7/L7</f>
        <v>1.3798697151615789</v>
      </c>
      <c r="O7" s="4">
        <f>M7/$N$6</f>
        <v>0.47996162709908358</v>
      </c>
      <c r="P7" s="2">
        <v>16.53</v>
      </c>
      <c r="Q7" s="2">
        <f t="shared" ref="Q7:Q14" si="1">K7/P7</f>
        <v>1.3070780399274047</v>
      </c>
      <c r="S7" s="4">
        <f t="shared" ref="S7:S14" si="2">Q7/$R$6</f>
        <v>0.42828150957068489</v>
      </c>
    </row>
    <row r="8" spans="4:19" x14ac:dyDescent="0.25">
      <c r="E8" s="3" t="s">
        <v>18</v>
      </c>
      <c r="F8" s="4" t="s">
        <v>15</v>
      </c>
      <c r="G8" s="4" t="s">
        <v>16</v>
      </c>
      <c r="J8" s="4" t="s">
        <v>63</v>
      </c>
      <c r="K8" s="2">
        <v>1.8260000000000001</v>
      </c>
      <c r="L8" s="2">
        <v>8.3079999999999998</v>
      </c>
      <c r="M8" s="11">
        <f t="shared" si="0"/>
        <v>0.21978815599422244</v>
      </c>
      <c r="O8" s="4">
        <f>M8/$N$6</f>
        <v>7.6449160242452047E-2</v>
      </c>
      <c r="P8" s="2">
        <v>11.349</v>
      </c>
      <c r="Q8" s="2">
        <f t="shared" si="1"/>
        <v>0.16089523306018153</v>
      </c>
      <c r="S8" s="4">
        <f t="shared" si="2"/>
        <v>5.2719463714323359E-2</v>
      </c>
    </row>
    <row r="9" spans="4:19" x14ac:dyDescent="0.25">
      <c r="E9" s="16">
        <v>2.3626848585649993</v>
      </c>
      <c r="F9" s="16">
        <v>0.47996162709908358</v>
      </c>
      <c r="G9" s="16">
        <v>7.6449160242452047E-2</v>
      </c>
      <c r="H9" s="8"/>
      <c r="I9" s="8"/>
      <c r="J9" s="3" t="s">
        <v>21</v>
      </c>
      <c r="K9" s="2">
        <v>11.513999999999999</v>
      </c>
      <c r="L9" s="2">
        <v>8.6319999999999997</v>
      </c>
      <c r="M9" s="11">
        <f t="shared" si="0"/>
        <v>1.3338739573679332</v>
      </c>
      <c r="O9" s="3">
        <f t="shared" ref="O9:O12" si="3">M9/$N$6</f>
        <v>0.46396287119645951</v>
      </c>
      <c r="P9" s="2">
        <v>8.7479999999999993</v>
      </c>
      <c r="Q9" s="2">
        <f t="shared" si="1"/>
        <v>1.3161865569272977</v>
      </c>
      <c r="S9" s="3">
        <f t="shared" si="2"/>
        <v>0.43126603634835231</v>
      </c>
    </row>
    <row r="10" spans="4:19" x14ac:dyDescent="0.25">
      <c r="E10" s="16">
        <v>0.46396287119645951</v>
      </c>
      <c r="F10" s="16">
        <v>4.6609515981058405E-2</v>
      </c>
      <c r="G10" s="16">
        <v>6.3724999739240507E-2</v>
      </c>
      <c r="H10" s="8"/>
      <c r="I10" s="8"/>
      <c r="J10" s="4" t="s">
        <v>36</v>
      </c>
      <c r="K10" s="2">
        <v>1.915</v>
      </c>
      <c r="L10" s="2">
        <v>14.291</v>
      </c>
      <c r="M10" s="11">
        <f t="shared" si="0"/>
        <v>0.13400041984465746</v>
      </c>
      <c r="O10" s="4">
        <f>M10/$N$6</f>
        <v>4.6609515981058405E-2</v>
      </c>
      <c r="P10" s="2">
        <v>11.013</v>
      </c>
      <c r="Q10" s="2">
        <f t="shared" si="1"/>
        <v>0.17388540815399983</v>
      </c>
      <c r="S10" s="4">
        <f t="shared" si="2"/>
        <v>5.6975867409298615E-2</v>
      </c>
    </row>
    <row r="11" spans="4:19" x14ac:dyDescent="0.25">
      <c r="E11" s="16">
        <v>0.17335227023854111</v>
      </c>
      <c r="F11" s="16">
        <v>3.7236205771020187E-2</v>
      </c>
      <c r="G11" s="16">
        <v>8.0147081096782674E-2</v>
      </c>
      <c r="H11" s="8"/>
      <c r="I11" s="8"/>
      <c r="J11" s="4" t="s">
        <v>63</v>
      </c>
      <c r="K11" s="2">
        <v>2.2669999999999999</v>
      </c>
      <c r="L11" s="2">
        <v>12.374000000000001</v>
      </c>
      <c r="M11" s="11">
        <f t="shared" si="0"/>
        <v>0.18320672377565864</v>
      </c>
      <c r="O11" s="4">
        <f>M11/$N$6</f>
        <v>6.3724999739240507E-2</v>
      </c>
      <c r="P11" s="2">
        <v>10.205</v>
      </c>
      <c r="Q11" s="2">
        <f t="shared" si="1"/>
        <v>0.22214600685938266</v>
      </c>
      <c r="S11" s="4">
        <f t="shared" si="2"/>
        <v>7.2789094649712172E-2</v>
      </c>
    </row>
    <row r="12" spans="4:19" x14ac:dyDescent="0.25">
      <c r="E12" s="16">
        <v>1.0110150585949222</v>
      </c>
      <c r="F12" s="16">
        <v>0.17283215977665187</v>
      </c>
      <c r="G12" s="16">
        <v>1.0794431784843728</v>
      </c>
      <c r="H12" s="8"/>
      <c r="I12" s="8"/>
      <c r="J12" s="3" t="s">
        <v>21</v>
      </c>
      <c r="K12" s="2">
        <v>4.9240000000000004</v>
      </c>
      <c r="L12" s="2">
        <v>9.8800000000000008</v>
      </c>
      <c r="M12" s="11">
        <f t="shared" si="0"/>
        <v>0.49838056680161941</v>
      </c>
      <c r="O12" s="3">
        <f t="shared" si="3"/>
        <v>0.17335227023854111</v>
      </c>
      <c r="P12" s="2">
        <v>8.6940000000000008</v>
      </c>
      <c r="Q12" s="2">
        <f t="shared" si="1"/>
        <v>0.56636760984587076</v>
      </c>
      <c r="S12" s="3">
        <f t="shared" si="2"/>
        <v>0.18557788250363561</v>
      </c>
    </row>
    <row r="13" spans="4:19" x14ac:dyDescent="0.25">
      <c r="E13" s="16">
        <v>0.66008696250274712</v>
      </c>
      <c r="F13" s="16">
        <v>0.18268635140007719</v>
      </c>
      <c r="G13" s="16">
        <v>0.43764014523179345</v>
      </c>
      <c r="H13" s="8"/>
      <c r="I13" s="8"/>
      <c r="J13" s="4" t="s">
        <v>36</v>
      </c>
      <c r="K13" s="2">
        <v>1.143</v>
      </c>
      <c r="L13" s="2">
        <v>10.677</v>
      </c>
      <c r="M13" s="11">
        <f t="shared" si="0"/>
        <v>0.10705254284911493</v>
      </c>
      <c r="O13" s="4">
        <f>M13/$N$6</f>
        <v>3.7236205771020187E-2</v>
      </c>
      <c r="P13" s="2">
        <v>11.803000000000001</v>
      </c>
      <c r="Q13" s="2">
        <f t="shared" si="1"/>
        <v>9.6839786494958904E-2</v>
      </c>
      <c r="S13" s="4">
        <f t="shared" si="2"/>
        <v>3.1730844432875126E-2</v>
      </c>
    </row>
    <row r="14" spans="4:19" x14ac:dyDescent="0.25">
      <c r="E14" s="16">
        <v>1.3288979789023305</v>
      </c>
      <c r="F14" s="16"/>
      <c r="G14" s="16"/>
      <c r="H14" s="8"/>
      <c r="I14" s="8"/>
      <c r="J14" s="4" t="s">
        <v>63</v>
      </c>
      <c r="K14" s="2">
        <v>2.8889999999999998</v>
      </c>
      <c r="L14" s="2">
        <v>12.538</v>
      </c>
      <c r="M14" s="11">
        <f>K14/L14</f>
        <v>0.23041952464507895</v>
      </c>
      <c r="O14" s="4">
        <f>M14/$N$6</f>
        <v>8.0147081096782674E-2</v>
      </c>
      <c r="P14" s="2">
        <v>14.521000000000001</v>
      </c>
      <c r="Q14" s="2">
        <f t="shared" si="1"/>
        <v>0.19895324013497689</v>
      </c>
      <c r="S14" s="4">
        <f t="shared" si="2"/>
        <v>6.5189676068400121E-2</v>
      </c>
    </row>
    <row r="16" spans="4:19" x14ac:dyDescent="0.25">
      <c r="D16" s="3" t="s">
        <v>0</v>
      </c>
      <c r="E16" s="12">
        <f>AVERAGE(E9:E14)</f>
        <v>1</v>
      </c>
      <c r="F16" s="12">
        <f>AVERAGE(F9:F13)</f>
        <v>0.18386517200557823</v>
      </c>
      <c r="G16" s="12">
        <f>AVERAGE(G9:G14)</f>
        <v>0.3474809129589283</v>
      </c>
      <c r="J16" s="23" t="s">
        <v>67</v>
      </c>
      <c r="K16" s="23"/>
      <c r="L16" s="23"/>
      <c r="M16" s="23"/>
      <c r="N16" s="23"/>
      <c r="O16" s="3"/>
      <c r="P16" s="3"/>
      <c r="Q16" s="3"/>
      <c r="R16" s="3"/>
      <c r="S16" s="3"/>
    </row>
    <row r="17" spans="4:19" x14ac:dyDescent="0.25">
      <c r="D17" s="3" t="s">
        <v>1</v>
      </c>
      <c r="E17" s="12">
        <f>STDEV(E9:E14)</f>
        <v>0.78120783168636054</v>
      </c>
      <c r="F17" s="12">
        <f>STDEV(F9:F13)</f>
        <v>0.1789800244060355</v>
      </c>
      <c r="G17" s="12">
        <f>STDEV(G9:G14)</f>
        <v>0.43856027300787742</v>
      </c>
      <c r="J17" s="3"/>
      <c r="K17" s="23" t="s">
        <v>24</v>
      </c>
      <c r="L17" s="23"/>
      <c r="M17" s="3"/>
      <c r="N17" s="3"/>
      <c r="O17" s="3"/>
      <c r="P17" s="3"/>
      <c r="Q17" s="3"/>
      <c r="R17" s="3"/>
      <c r="S17" s="3"/>
    </row>
    <row r="18" spans="4:19" x14ac:dyDescent="0.25">
      <c r="D18" s="3" t="s">
        <v>2</v>
      </c>
      <c r="E18" s="12">
        <f>(E17)/SQRT(6)</f>
        <v>0.31892676178293794</v>
      </c>
      <c r="F18" s="12">
        <f>(F17)/SQRT(5)</f>
        <v>8.0042300237293348E-2</v>
      </c>
      <c r="G18" s="12">
        <f>(G17)/SQRT(5)</f>
        <v>0.196130116535296</v>
      </c>
      <c r="J18" s="3"/>
      <c r="K18" s="3" t="s">
        <v>20</v>
      </c>
      <c r="L18" s="3" t="s">
        <v>23</v>
      </c>
      <c r="M18" s="3" t="s">
        <v>25</v>
      </c>
      <c r="N18" s="3" t="s">
        <v>0</v>
      </c>
      <c r="O18" s="3" t="s">
        <v>26</v>
      </c>
      <c r="P18" s="3" t="s">
        <v>65</v>
      </c>
      <c r="Q18" s="3" t="s">
        <v>66</v>
      </c>
      <c r="R18" s="3" t="s">
        <v>0</v>
      </c>
      <c r="S18" s="3" t="s">
        <v>26</v>
      </c>
    </row>
    <row r="19" spans="4:19" x14ac:dyDescent="0.25">
      <c r="D19" s="3" t="s">
        <v>3</v>
      </c>
      <c r="E19" s="3"/>
      <c r="F19" s="5">
        <f>TTEST(E9:E14,F9:F14,2,2)</f>
        <v>4.9558297874495123E-2</v>
      </c>
      <c r="G19" s="5">
        <f>TTEST(E9:E14,G9:G14,2,2)</f>
        <v>0.13254040952372773</v>
      </c>
      <c r="J19" s="3" t="s">
        <v>21</v>
      </c>
      <c r="K19" s="2">
        <v>17.495000000000001</v>
      </c>
      <c r="L19" s="2">
        <v>11.923999999999999</v>
      </c>
      <c r="M19" s="11">
        <f>K19/L19</f>
        <v>1.4672089902717211</v>
      </c>
      <c r="N19" s="11">
        <f>(M19+M22+M25)/3</f>
        <v>1.4512236764413808</v>
      </c>
      <c r="O19" s="3">
        <f>M19/$N$19</f>
        <v>1.0110150585949222</v>
      </c>
      <c r="P19" s="2">
        <v>13.631</v>
      </c>
      <c r="Q19" s="2">
        <f>K19/P19</f>
        <v>1.2834714987895239</v>
      </c>
      <c r="R19" s="11">
        <f>(Q19+Q22+Q25)/3</f>
        <v>1.39680774702727</v>
      </c>
      <c r="S19" s="3">
        <f>Q19/$R$19</f>
        <v>0.91886052430697651</v>
      </c>
    </row>
    <row r="20" spans="4:19" x14ac:dyDescent="0.25">
      <c r="J20" s="4" t="s">
        <v>36</v>
      </c>
      <c r="K20" s="2">
        <v>3.4489999999999998</v>
      </c>
      <c r="L20" s="2">
        <v>13.750999999999999</v>
      </c>
      <c r="M20" s="11">
        <f t="shared" ref="M20:M25" si="4">K20/L20</f>
        <v>0.25081812231837686</v>
      </c>
      <c r="O20" s="4">
        <f t="shared" ref="O20:O25" si="5">M20/$N$19</f>
        <v>0.17283215977665187</v>
      </c>
      <c r="P20" s="2">
        <v>13.666</v>
      </c>
      <c r="Q20" s="2">
        <f t="shared" ref="Q20:Q24" si="6">K20/P20</f>
        <v>0.25237816478852626</v>
      </c>
      <c r="S20" s="4">
        <f t="shared" ref="S20:S25" si="7">Q20/$R$19</f>
        <v>0.18068210555507397</v>
      </c>
    </row>
    <row r="21" spans="4:19" x14ac:dyDescent="0.25">
      <c r="J21" s="4" t="s">
        <v>63</v>
      </c>
      <c r="K21" s="2">
        <v>27.273</v>
      </c>
      <c r="L21" s="2">
        <v>17.41</v>
      </c>
      <c r="M21" s="11">
        <f t="shared" si="4"/>
        <v>1.5665134979896611</v>
      </c>
      <c r="O21" s="4">
        <f t="shared" si="5"/>
        <v>1.0794431784843728</v>
      </c>
      <c r="P21" s="2">
        <v>15.897</v>
      </c>
      <c r="Q21" s="2">
        <f t="shared" si="6"/>
        <v>1.7156067182487262</v>
      </c>
      <c r="S21" s="4">
        <f t="shared" si="7"/>
        <v>1.2282339655546257</v>
      </c>
    </row>
    <row r="22" spans="4:19" x14ac:dyDescent="0.25">
      <c r="E22" s="3"/>
      <c r="F22" s="4"/>
      <c r="G22" s="4"/>
      <c r="J22" s="3" t="s">
        <v>21</v>
      </c>
      <c r="K22" s="2">
        <v>14.186999999999999</v>
      </c>
      <c r="L22" s="2">
        <v>14.81</v>
      </c>
      <c r="M22" s="11">
        <f t="shared" si="4"/>
        <v>0.95793382849426056</v>
      </c>
      <c r="O22" s="3">
        <f t="shared" si="5"/>
        <v>0.66008696250274712</v>
      </c>
      <c r="P22" s="2">
        <v>14.273999999999999</v>
      </c>
      <c r="Q22" s="2">
        <f t="shared" si="6"/>
        <v>0.99390500210172339</v>
      </c>
      <c r="S22" s="3">
        <f t="shared" si="7"/>
        <v>0.71155461746040793</v>
      </c>
    </row>
    <row r="23" spans="4:19" x14ac:dyDescent="0.25">
      <c r="E23" s="3"/>
      <c r="F23" s="4"/>
      <c r="G23" s="4"/>
      <c r="J23" s="4" t="s">
        <v>36</v>
      </c>
      <c r="K23" s="2">
        <v>4.476</v>
      </c>
      <c r="L23" s="2">
        <v>16.882999999999999</v>
      </c>
      <c r="M23" s="11">
        <f t="shared" si="4"/>
        <v>0.26511875851448202</v>
      </c>
      <c r="O23" s="4">
        <f t="shared" si="5"/>
        <v>0.18268635140007719</v>
      </c>
      <c r="P23" s="2">
        <v>14.444000000000001</v>
      </c>
      <c r="Q23" s="2">
        <f t="shared" si="6"/>
        <v>0.30988645804486292</v>
      </c>
      <c r="S23" s="4">
        <f t="shared" si="7"/>
        <v>0.22185333572524421</v>
      </c>
    </row>
    <row r="24" spans="4:19" x14ac:dyDescent="0.25">
      <c r="D24" s="3"/>
      <c r="E24" s="3"/>
      <c r="F24" s="4"/>
      <c r="J24" s="4" t="s">
        <v>63</v>
      </c>
      <c r="K24" s="2">
        <v>7.6219999999999999</v>
      </c>
      <c r="L24" s="2">
        <v>12.000999999999999</v>
      </c>
      <c r="M24" s="11">
        <f t="shared" si="4"/>
        <v>0.63511374052162317</v>
      </c>
      <c r="O24" s="4">
        <f t="shared" si="5"/>
        <v>0.43764014523179345</v>
      </c>
      <c r="P24" s="2">
        <v>14.759</v>
      </c>
      <c r="Q24" s="2">
        <f t="shared" si="6"/>
        <v>0.5164306524832305</v>
      </c>
      <c r="S24" s="4">
        <f t="shared" si="7"/>
        <v>0.36972207061588425</v>
      </c>
    </row>
    <row r="25" spans="4:19" x14ac:dyDescent="0.25">
      <c r="E25" s="3"/>
      <c r="F25" s="4"/>
      <c r="J25" s="3" t="s">
        <v>21</v>
      </c>
      <c r="K25" s="2">
        <v>25.498999999999999</v>
      </c>
      <c r="L25" s="2">
        <v>13.222</v>
      </c>
      <c r="M25" s="11">
        <f t="shared" si="4"/>
        <v>1.9285282105581607</v>
      </c>
      <c r="O25" s="3">
        <f t="shared" si="5"/>
        <v>1.3288979789023305</v>
      </c>
      <c r="P25" s="2">
        <v>13.329000000000001</v>
      </c>
      <c r="Q25" s="2">
        <f>K25/P25</f>
        <v>1.9130467401905618</v>
      </c>
      <c r="S25" s="3">
        <f t="shared" si="7"/>
        <v>1.3695848582326149</v>
      </c>
    </row>
    <row r="26" spans="4:19" x14ac:dyDescent="0.25">
      <c r="E26" s="3"/>
      <c r="F26" s="4"/>
    </row>
    <row r="27" spans="4:19" x14ac:dyDescent="0.25">
      <c r="E27" s="3"/>
    </row>
    <row r="29" spans="4:19" x14ac:dyDescent="0.25">
      <c r="D29" s="3"/>
      <c r="E29" s="3"/>
      <c r="F29" s="4"/>
      <c r="G29" s="3"/>
    </row>
    <row r="30" spans="4:19" x14ac:dyDescent="0.25">
      <c r="D30" s="3"/>
      <c r="E30" s="3"/>
      <c r="F30" s="4"/>
      <c r="G30" s="3"/>
    </row>
    <row r="31" spans="4:19" x14ac:dyDescent="0.25">
      <c r="D31" s="3"/>
      <c r="E31" s="3"/>
      <c r="F31" s="4"/>
      <c r="G31" s="3"/>
    </row>
    <row r="32" spans="4:19" x14ac:dyDescent="0.25">
      <c r="D32" s="3"/>
      <c r="E32" s="3"/>
      <c r="G32" s="5"/>
    </row>
    <row r="35" spans="6:12" x14ac:dyDescent="0.25">
      <c r="F35" s="5"/>
      <c r="J35" s="3"/>
      <c r="K35" s="4"/>
      <c r="L35" s="4"/>
    </row>
    <row r="36" spans="6:12" x14ac:dyDescent="0.25">
      <c r="J36" s="3"/>
      <c r="K36" s="4"/>
      <c r="L36" s="4"/>
    </row>
    <row r="37" spans="6:12" x14ac:dyDescent="0.25">
      <c r="J37" s="3"/>
      <c r="K37" s="4"/>
      <c r="L37" s="4"/>
    </row>
    <row r="38" spans="6:12" x14ac:dyDescent="0.25">
      <c r="J38" s="3"/>
      <c r="K38" s="4"/>
      <c r="L38" s="4"/>
    </row>
    <row r="39" spans="6:12" x14ac:dyDescent="0.25">
      <c r="J39" s="3"/>
      <c r="K39" s="4"/>
      <c r="L39" s="4"/>
    </row>
    <row r="40" spans="6:12" x14ac:dyDescent="0.25">
      <c r="J40" s="3"/>
    </row>
    <row r="42" spans="6:12" x14ac:dyDescent="0.25">
      <c r="J42" s="3"/>
      <c r="K42" s="3"/>
      <c r="L42" s="3"/>
    </row>
    <row r="43" spans="6:12" x14ac:dyDescent="0.25">
      <c r="J43" s="3"/>
      <c r="K43" s="3"/>
      <c r="L43" s="3"/>
    </row>
    <row r="44" spans="6:12" x14ac:dyDescent="0.25">
      <c r="J44" s="3"/>
      <c r="K44" s="3"/>
      <c r="L44" s="3"/>
    </row>
    <row r="45" spans="6:12" x14ac:dyDescent="0.25">
      <c r="J45" s="3"/>
      <c r="K45" s="5"/>
      <c r="L45" s="5"/>
    </row>
  </sheetData>
  <mergeCells count="8">
    <mergeCell ref="J3:N3"/>
    <mergeCell ref="J16:N16"/>
    <mergeCell ref="K17:L17"/>
    <mergeCell ref="E6:F6"/>
    <mergeCell ref="E5:F5"/>
    <mergeCell ref="E4:F4"/>
    <mergeCell ref="F7:G7"/>
    <mergeCell ref="K4:L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E6A5-2EC2-4E0A-916C-C57CDAD12E0D}">
  <dimension ref="D5:AA30"/>
  <sheetViews>
    <sheetView tabSelected="1" topLeftCell="A4" workbookViewId="0">
      <selection activeCell="F26" sqref="F26"/>
    </sheetView>
  </sheetViews>
  <sheetFormatPr defaultRowHeight="18" x14ac:dyDescent="0.25"/>
  <cols>
    <col min="1" max="3" width="9.140625" style="2"/>
    <col min="4" max="4" width="12.85546875" style="2" bestFit="1" customWidth="1"/>
    <col min="5" max="5" width="35.5703125" style="2" customWidth="1"/>
    <col min="6" max="6" width="43.7109375" style="2" customWidth="1"/>
    <col min="7" max="7" width="27.42578125" style="2" customWidth="1"/>
    <col min="8" max="8" width="38.5703125" style="2" customWidth="1"/>
    <col min="9" max="9" width="19" style="2" bestFit="1" customWidth="1"/>
    <col min="10" max="12" width="13.140625" style="2" bestFit="1" customWidth="1"/>
    <col min="13" max="16384" width="9.140625" style="2"/>
  </cols>
  <sheetData>
    <row r="5" spans="5:27" x14ac:dyDescent="0.25">
      <c r="E5" s="24" t="s">
        <v>4</v>
      </c>
      <c r="F5" s="24"/>
    </row>
    <row r="6" spans="5:27" x14ac:dyDescent="0.25">
      <c r="E6" s="23" t="s">
        <v>48</v>
      </c>
      <c r="F6" s="23"/>
    </row>
    <row r="7" spans="5:27" x14ac:dyDescent="0.25">
      <c r="F7" s="24" t="s">
        <v>17</v>
      </c>
      <c r="G7" s="24"/>
      <c r="J7" s="8"/>
    </row>
    <row r="8" spans="5:27" x14ac:dyDescent="0.2">
      <c r="E8" s="3" t="s">
        <v>18</v>
      </c>
      <c r="F8" s="4" t="s">
        <v>49</v>
      </c>
      <c r="G8" s="3" t="s">
        <v>18</v>
      </c>
      <c r="H8" s="4" t="s">
        <v>50</v>
      </c>
      <c r="J8" s="14"/>
      <c r="K8" s="14"/>
      <c r="L8" s="14"/>
      <c r="M8" s="14"/>
      <c r="N8" s="1"/>
    </row>
    <row r="9" spans="5:27" x14ac:dyDescent="0.2">
      <c r="E9" s="2">
        <v>125.2595</v>
      </c>
      <c r="F9" s="2">
        <v>115.6994</v>
      </c>
      <c r="G9" s="2">
        <v>100.5748</v>
      </c>
      <c r="H9" s="2">
        <v>100.5748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9"/>
      <c r="V9" s="1"/>
      <c r="W9" s="1"/>
      <c r="X9" s="1"/>
      <c r="Y9" s="1"/>
      <c r="Z9" s="1"/>
      <c r="AA9" s="1"/>
    </row>
    <row r="10" spans="5:27" x14ac:dyDescent="0.2">
      <c r="E10" s="2">
        <v>88.744839999999996</v>
      </c>
      <c r="F10" s="2">
        <v>93.112660000000005</v>
      </c>
      <c r="G10" s="2">
        <v>94.670789999999997</v>
      </c>
      <c r="H10" s="2">
        <v>88.192549999999997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5:27" x14ac:dyDescent="0.25">
      <c r="E11" s="2">
        <v>98.055000000000007</v>
      </c>
      <c r="F11" s="2">
        <v>81.287629999999993</v>
      </c>
      <c r="G11" s="2">
        <v>100.5748</v>
      </c>
      <c r="H11" s="2">
        <v>86.759960000000007</v>
      </c>
      <c r="I11" s="8"/>
      <c r="J11" s="14"/>
      <c r="K11" s="14"/>
      <c r="L11" s="14"/>
      <c r="M11" s="14"/>
      <c r="N11" s="8"/>
    </row>
    <row r="12" spans="5:27" x14ac:dyDescent="0.2">
      <c r="E12" s="2">
        <v>105.8522</v>
      </c>
      <c r="F12" s="2">
        <v>99.858080000000001</v>
      </c>
      <c r="G12" s="2">
        <v>91.267089999999996</v>
      </c>
      <c r="H12" s="2">
        <v>84.074849999999998</v>
      </c>
      <c r="I12" s="1"/>
      <c r="J12" s="1"/>
      <c r="K12" s="14"/>
      <c r="L12" s="14"/>
      <c r="M12" s="14"/>
      <c r="N12" s="8"/>
    </row>
    <row r="13" spans="5:27" x14ac:dyDescent="0.2">
      <c r="E13" s="2">
        <v>129.07480000000001</v>
      </c>
      <c r="F13" s="2">
        <v>108.083</v>
      </c>
      <c r="G13" s="2">
        <v>102.8142</v>
      </c>
      <c r="H13" s="2">
        <v>86.759960000000007</v>
      </c>
      <c r="I13" s="1"/>
      <c r="J13" s="1"/>
      <c r="K13" s="14"/>
      <c r="L13" s="14"/>
      <c r="M13" s="14"/>
      <c r="N13" s="8"/>
    </row>
    <row r="14" spans="5:27" x14ac:dyDescent="0.2">
      <c r="E14" s="2">
        <v>129.07480000000001</v>
      </c>
      <c r="F14" s="2">
        <v>65.057339999999996</v>
      </c>
      <c r="G14" s="2">
        <v>136.78960000000001</v>
      </c>
      <c r="H14" s="2">
        <v>92.923450000000003</v>
      </c>
      <c r="I14" s="1"/>
      <c r="J14" s="1"/>
      <c r="K14" s="14"/>
      <c r="L14" s="14"/>
      <c r="M14" s="14"/>
      <c r="N14" s="8"/>
    </row>
    <row r="15" spans="5:27" x14ac:dyDescent="0.2">
      <c r="E15" s="2">
        <v>138.10830000000001</v>
      </c>
      <c r="F15" s="2">
        <v>121.7958</v>
      </c>
      <c r="G15" s="2">
        <v>144.37450000000001</v>
      </c>
      <c r="H15" s="2">
        <v>80.429469999999995</v>
      </c>
      <c r="I15" s="1"/>
      <c r="J15" s="1"/>
      <c r="K15" s="14"/>
      <c r="L15" s="14"/>
      <c r="M15" s="14"/>
      <c r="N15" s="8"/>
    </row>
    <row r="16" spans="5:27" x14ac:dyDescent="0.2">
      <c r="E16" s="2">
        <v>112.98569999999999</v>
      </c>
      <c r="F16" s="2">
        <v>110.4545</v>
      </c>
      <c r="G16" s="2">
        <v>117.2427</v>
      </c>
      <c r="H16" s="2">
        <v>113.78619999999999</v>
      </c>
      <c r="I16" s="1"/>
      <c r="J16" s="1"/>
      <c r="K16" s="14"/>
      <c r="L16" s="14"/>
      <c r="M16" s="8"/>
      <c r="N16" s="8"/>
    </row>
    <row r="17" spans="4:14" x14ac:dyDescent="0.2">
      <c r="E17" s="2">
        <v>110.4545</v>
      </c>
      <c r="G17" s="2">
        <v>102.8142</v>
      </c>
      <c r="H17" s="2">
        <v>105.22320000000001</v>
      </c>
      <c r="I17" s="1"/>
      <c r="J17" s="1"/>
      <c r="K17" s="14"/>
      <c r="L17" s="14"/>
      <c r="M17" s="8"/>
      <c r="N17" s="8"/>
    </row>
    <row r="18" spans="4:14" x14ac:dyDescent="0.2">
      <c r="E18" s="2">
        <v>133.3211</v>
      </c>
      <c r="G18" s="2">
        <v>107.8296</v>
      </c>
      <c r="I18" s="1"/>
      <c r="J18" s="1"/>
      <c r="K18" s="8"/>
      <c r="L18" s="8"/>
      <c r="M18" s="8"/>
      <c r="N18" s="8"/>
    </row>
    <row r="19" spans="4:14" x14ac:dyDescent="0.2">
      <c r="I19" s="1"/>
      <c r="J19" s="1"/>
      <c r="K19" s="8"/>
      <c r="L19" s="8"/>
      <c r="M19" s="8"/>
      <c r="N19" s="8"/>
    </row>
    <row r="20" spans="4:14" x14ac:dyDescent="0.2">
      <c r="I20" s="1"/>
      <c r="J20" s="1"/>
    </row>
    <row r="21" spans="4:14" x14ac:dyDescent="0.2">
      <c r="I21" s="1"/>
      <c r="J21" s="1"/>
    </row>
    <row r="22" spans="4:14" x14ac:dyDescent="0.2">
      <c r="I22" s="1"/>
      <c r="J22" s="1"/>
    </row>
    <row r="23" spans="4:14" x14ac:dyDescent="0.2">
      <c r="D23" s="19"/>
      <c r="E23" s="20"/>
      <c r="F23" s="20"/>
      <c r="G23" s="20"/>
      <c r="H23" s="20"/>
      <c r="I23" s="1"/>
      <c r="J23" s="1"/>
      <c r="K23" s="20"/>
      <c r="L23" s="20"/>
    </row>
    <row r="24" spans="4:14" x14ac:dyDescent="0.2">
      <c r="D24" s="19"/>
      <c r="E24" s="20"/>
      <c r="F24" s="20"/>
      <c r="G24" s="20"/>
      <c r="H24" s="20"/>
      <c r="I24" s="9"/>
      <c r="J24" s="1"/>
      <c r="K24" s="20"/>
      <c r="L24" s="20"/>
    </row>
    <row r="25" spans="4:14" x14ac:dyDescent="0.2">
      <c r="D25" s="3" t="s">
        <v>0</v>
      </c>
      <c r="E25" s="17">
        <f>AVERAGE(E9:E18)</f>
        <v>117.09307399999997</v>
      </c>
      <c r="F25" s="17">
        <f>AVERAGE(F9:F18)</f>
        <v>99.418551249999979</v>
      </c>
      <c r="G25" s="17">
        <f>AVERAGE(G9:G18)</f>
        <v>109.895228</v>
      </c>
      <c r="H25" s="17">
        <f>AVERAGE(H9:H18)</f>
        <v>93.191604444444451</v>
      </c>
      <c r="I25" s="1"/>
      <c r="J25" s="1"/>
      <c r="K25" s="20"/>
      <c r="L25" s="20"/>
    </row>
    <row r="26" spans="4:14" x14ac:dyDescent="0.2">
      <c r="D26" s="3" t="s">
        <v>1</v>
      </c>
      <c r="E26" s="17">
        <f>STDEV(E9:E18)</f>
        <v>16.371288037091979</v>
      </c>
      <c r="F26" s="17">
        <f>STDEV(F9:F18)</f>
        <v>18.943723907984172</v>
      </c>
      <c r="G26" s="17">
        <f>STDEV(G9:G18)</f>
        <v>17.711243496693086</v>
      </c>
      <c r="H26" s="17">
        <f>STDEV(H9:H18)</f>
        <v>11.052092981441435</v>
      </c>
      <c r="I26" s="1"/>
      <c r="J26" s="1"/>
      <c r="K26" s="20"/>
      <c r="L26" s="20"/>
    </row>
    <row r="27" spans="4:14" x14ac:dyDescent="0.2">
      <c r="D27" s="3" t="s">
        <v>2</v>
      </c>
      <c r="E27" s="17">
        <f>(E26)/SQRT(10)</f>
        <v>5.1770558427877802</v>
      </c>
      <c r="F27" s="17">
        <f>(F26)/SQRT(8)</f>
        <v>6.6976178181306656</v>
      </c>
      <c r="G27" s="17">
        <f>(G26)/SQRT(10)</f>
        <v>5.6007869643395036</v>
      </c>
      <c r="H27" s="17">
        <f>(H26)/SQRT(9)</f>
        <v>3.6840309938138116</v>
      </c>
      <c r="I27" s="1"/>
      <c r="J27" s="1"/>
      <c r="K27" s="20"/>
      <c r="L27" s="20"/>
    </row>
    <row r="28" spans="4:14" x14ac:dyDescent="0.2">
      <c r="D28" s="3" t="s">
        <v>3</v>
      </c>
      <c r="E28" s="3"/>
      <c r="F28" s="5">
        <f>TTEST(E9:E18,F9:F16,2,2)</f>
        <v>4.9612406357504288E-2</v>
      </c>
      <c r="G28" s="5"/>
      <c r="H28" s="5">
        <f>TTEST(G9:G18,H9:H17,2,2)</f>
        <v>2.6389548662133149E-2</v>
      </c>
      <c r="I28" s="1"/>
      <c r="J28" s="1"/>
      <c r="K28" s="20"/>
      <c r="L28" s="20"/>
    </row>
    <row r="29" spans="4:14" x14ac:dyDescent="0.2">
      <c r="H29" s="20"/>
      <c r="I29" s="1"/>
      <c r="J29" s="1"/>
      <c r="K29" s="20"/>
      <c r="L29" s="20"/>
    </row>
    <row r="30" spans="4:14" x14ac:dyDescent="0.2">
      <c r="I30" s="1"/>
      <c r="J30" s="1"/>
    </row>
  </sheetData>
  <mergeCells count="3">
    <mergeCell ref="E5:F5"/>
    <mergeCell ref="E6:F6"/>
    <mergeCell ref="F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34D0-1FB5-4A25-A2EC-DB4051072993}">
  <dimension ref="D4:N24"/>
  <sheetViews>
    <sheetView workbookViewId="0">
      <selection activeCell="G23" sqref="G23"/>
    </sheetView>
  </sheetViews>
  <sheetFormatPr defaultRowHeight="18" x14ac:dyDescent="0.25"/>
  <cols>
    <col min="1" max="4" width="9.140625" style="2"/>
    <col min="5" max="5" width="27" style="2" bestFit="1" customWidth="1"/>
    <col min="6" max="6" width="22.42578125" style="2" bestFit="1" customWidth="1"/>
    <col min="7" max="7" width="27.42578125" style="2" customWidth="1"/>
    <col min="8" max="11" width="9.140625" style="2"/>
    <col min="12" max="12" width="15.140625" style="2" customWidth="1"/>
    <col min="13" max="13" width="20.42578125" style="2" bestFit="1" customWidth="1"/>
    <col min="14" max="14" width="8.42578125" style="2" bestFit="1" customWidth="1"/>
    <col min="15" max="16384" width="9.140625" style="2"/>
  </cols>
  <sheetData>
    <row r="4" spans="4:14" x14ac:dyDescent="0.25">
      <c r="E4" s="23" t="s">
        <v>14</v>
      </c>
      <c r="F4" s="23"/>
    </row>
    <row r="5" spans="4:14" x14ac:dyDescent="0.25">
      <c r="E5" s="24" t="s">
        <v>4</v>
      </c>
      <c r="F5" s="24"/>
      <c r="J5" s="25" t="s">
        <v>24</v>
      </c>
      <c r="K5" s="25"/>
    </row>
    <row r="6" spans="4:14" x14ac:dyDescent="0.25">
      <c r="E6" s="23" t="s">
        <v>13</v>
      </c>
      <c r="F6" s="23"/>
      <c r="J6" s="2" t="s">
        <v>20</v>
      </c>
      <c r="K6" s="2" t="s">
        <v>23</v>
      </c>
      <c r="L6" s="2" t="s">
        <v>25</v>
      </c>
      <c r="M6" s="2" t="s">
        <v>0</v>
      </c>
      <c r="N6" s="2" t="s">
        <v>26</v>
      </c>
    </row>
    <row r="7" spans="4:14" x14ac:dyDescent="0.25">
      <c r="F7" s="7"/>
      <c r="G7" s="7"/>
      <c r="I7" s="3" t="s">
        <v>21</v>
      </c>
      <c r="J7" s="8">
        <v>9.9860000000000007</v>
      </c>
      <c r="K7" s="2">
        <v>8.7390000000000008</v>
      </c>
      <c r="L7" s="11">
        <f>J7/K7</f>
        <v>1.1426936720448564</v>
      </c>
      <c r="M7" s="11">
        <f>(L7+L10+L11+L13+L15)/5</f>
        <v>1.3646415513713552</v>
      </c>
      <c r="N7" s="12">
        <f>L7/$M$7</f>
        <v>0.83735811129050042</v>
      </c>
    </row>
    <row r="8" spans="4:14" x14ac:dyDescent="0.25">
      <c r="E8" s="3" t="s">
        <v>18</v>
      </c>
      <c r="F8" s="7" t="s">
        <v>19</v>
      </c>
      <c r="G8" s="4"/>
      <c r="I8" s="4" t="s">
        <v>17</v>
      </c>
      <c r="J8" s="8">
        <v>5.2220000000000004</v>
      </c>
      <c r="K8" s="2">
        <v>9.11</v>
      </c>
      <c r="L8" s="11">
        <f t="shared" ref="L8:L17" si="0">J8/K8</f>
        <v>0.57321624588364439</v>
      </c>
      <c r="N8" s="13">
        <f t="shared" ref="N8:N17" si="1">L8/$M$7</f>
        <v>0.42004894641205087</v>
      </c>
    </row>
    <row r="9" spans="4:14" x14ac:dyDescent="0.25">
      <c r="E9" s="11">
        <v>0.83735811129050042</v>
      </c>
      <c r="F9" s="11">
        <v>0.42004894641205087</v>
      </c>
      <c r="G9" s="8"/>
      <c r="H9" s="8"/>
      <c r="I9" s="4" t="s">
        <v>17</v>
      </c>
      <c r="J9" s="8">
        <v>5.9</v>
      </c>
      <c r="K9" s="2">
        <v>10.295</v>
      </c>
      <c r="L9" s="11">
        <f t="shared" si="0"/>
        <v>0.57309373482272952</v>
      </c>
      <c r="N9" s="13">
        <f t="shared" si="1"/>
        <v>0.41995917114411202</v>
      </c>
    </row>
    <row r="10" spans="4:14" x14ac:dyDescent="0.25">
      <c r="E10" s="11">
        <v>1.0180020462085284</v>
      </c>
      <c r="F10" s="11">
        <v>0.41995917114411202</v>
      </c>
      <c r="G10" s="8"/>
      <c r="H10" s="8"/>
      <c r="I10" s="3" t="s">
        <v>21</v>
      </c>
      <c r="J10" s="8">
        <v>18.870999999999999</v>
      </c>
      <c r="K10" s="2">
        <v>13.584</v>
      </c>
      <c r="L10" s="11">
        <f t="shared" si="0"/>
        <v>1.3892078916372201</v>
      </c>
      <c r="N10" s="12">
        <f t="shared" si="1"/>
        <v>1.0180020462085284</v>
      </c>
    </row>
    <row r="11" spans="4:14" x14ac:dyDescent="0.25">
      <c r="E11" s="11">
        <v>1.6331855563444124</v>
      </c>
      <c r="F11" s="11">
        <v>0.29389407809570572</v>
      </c>
      <c r="G11" s="8"/>
      <c r="H11" s="8"/>
      <c r="I11" s="3" t="s">
        <v>21</v>
      </c>
      <c r="J11" s="8">
        <v>22.51</v>
      </c>
      <c r="K11" s="2">
        <v>10.1</v>
      </c>
      <c r="L11" s="11">
        <f t="shared" si="0"/>
        <v>2.2287128712871289</v>
      </c>
      <c r="N11" s="12">
        <f t="shared" si="1"/>
        <v>1.6331855563444124</v>
      </c>
    </row>
    <row r="12" spans="4:14" x14ac:dyDescent="0.25">
      <c r="E12" s="11">
        <v>0.86353348446433242</v>
      </c>
      <c r="F12" s="11">
        <v>0.44025997288899993</v>
      </c>
      <c r="G12" s="8"/>
      <c r="H12" s="8"/>
      <c r="I12" s="4" t="s">
        <v>17</v>
      </c>
      <c r="J12" s="8">
        <v>0.68100000000000005</v>
      </c>
      <c r="K12" s="2">
        <v>1.698</v>
      </c>
      <c r="L12" s="11">
        <f t="shared" si="0"/>
        <v>0.40106007067137811</v>
      </c>
      <c r="N12" s="13">
        <f t="shared" si="1"/>
        <v>0.29389407809570572</v>
      </c>
    </row>
    <row r="13" spans="4:14" x14ac:dyDescent="0.25">
      <c r="E13" s="11">
        <v>0.64792080169222699</v>
      </c>
      <c r="F13" s="11">
        <v>0.52619638607485286</v>
      </c>
      <c r="G13" s="8"/>
      <c r="H13" s="8"/>
      <c r="I13" s="3" t="s">
        <v>21</v>
      </c>
      <c r="J13" s="2">
        <v>12.272</v>
      </c>
      <c r="K13" s="2">
        <v>10.414</v>
      </c>
      <c r="L13" s="11">
        <f t="shared" si="0"/>
        <v>1.1784136739005187</v>
      </c>
      <c r="N13" s="12">
        <f t="shared" si="1"/>
        <v>0.86353348446433242</v>
      </c>
    </row>
    <row r="14" spans="4:14" x14ac:dyDescent="0.25">
      <c r="E14" s="16"/>
      <c r="F14" s="11">
        <v>0.39263168878746868</v>
      </c>
      <c r="G14" s="8"/>
      <c r="H14" s="8"/>
      <c r="I14" s="4" t="s">
        <v>17</v>
      </c>
      <c r="J14" s="2">
        <v>7.99</v>
      </c>
      <c r="K14" s="2">
        <v>13.298999999999999</v>
      </c>
      <c r="L14" s="11">
        <f t="shared" si="0"/>
        <v>0.60079705240995562</v>
      </c>
      <c r="N14" s="13">
        <f t="shared" si="1"/>
        <v>0.44025997288899993</v>
      </c>
    </row>
    <row r="15" spans="4:14" x14ac:dyDescent="0.25">
      <c r="I15" s="3" t="s">
        <v>21</v>
      </c>
      <c r="J15" s="2">
        <v>8.7409999999999997</v>
      </c>
      <c r="K15" s="2">
        <v>9.8859999999999992</v>
      </c>
      <c r="L15" s="11">
        <f t="shared" si="0"/>
        <v>0.8841796479870524</v>
      </c>
      <c r="N15" s="12">
        <f t="shared" si="1"/>
        <v>0.64792080169222666</v>
      </c>
    </row>
    <row r="16" spans="4:14" x14ac:dyDescent="0.25">
      <c r="D16" s="3" t="s">
        <v>0</v>
      </c>
      <c r="E16" s="12">
        <f>AVERAGE(E9:E14)</f>
        <v>1.0000000000000002</v>
      </c>
      <c r="F16" s="12">
        <f>AVERAGE(F9:F14)</f>
        <v>0.41549837390053163</v>
      </c>
      <c r="G16" s="3"/>
      <c r="I16" s="4" t="s">
        <v>17</v>
      </c>
      <c r="J16" s="2">
        <v>3.66</v>
      </c>
      <c r="K16" s="2">
        <v>5.0970000000000004</v>
      </c>
      <c r="L16" s="11">
        <f t="shared" si="0"/>
        <v>0.71806945261918775</v>
      </c>
      <c r="N16" s="13">
        <f t="shared" si="1"/>
        <v>0.52619638607485286</v>
      </c>
    </row>
    <row r="17" spans="4:14" x14ac:dyDescent="0.25">
      <c r="D17" s="3" t="s">
        <v>1</v>
      </c>
      <c r="E17" s="12">
        <f>STDEV(E9:E14)</f>
        <v>0.3775855128766728</v>
      </c>
      <c r="F17" s="12">
        <f>STDEV(F9:F14)</f>
        <v>7.5124274575253738E-2</v>
      </c>
      <c r="G17" s="3"/>
      <c r="I17" s="4" t="s">
        <v>17</v>
      </c>
      <c r="J17" s="2">
        <v>4.1680000000000001</v>
      </c>
      <c r="K17" s="2">
        <v>7.7789999999999999</v>
      </c>
      <c r="L17" s="11">
        <f t="shared" si="0"/>
        <v>0.53580151690448641</v>
      </c>
      <c r="N17" s="13">
        <f t="shared" si="1"/>
        <v>0.39263168878746868</v>
      </c>
    </row>
    <row r="18" spans="4:14" x14ac:dyDescent="0.25">
      <c r="D18" s="3" t="s">
        <v>2</v>
      </c>
      <c r="E18" s="12">
        <f>(E17)/SQRT(5)</f>
        <v>0.16886137482227251</v>
      </c>
      <c r="F18" s="12">
        <f>(F17)/SQRT(6)</f>
        <v>3.066935666768519E-2</v>
      </c>
      <c r="G18" s="3"/>
    </row>
    <row r="19" spans="4:14" x14ac:dyDescent="0.25">
      <c r="D19" s="3" t="s">
        <v>3</v>
      </c>
      <c r="E19" s="3"/>
      <c r="F19" s="5">
        <f>TTEST(E9:E14,F9:F14,2,2)</f>
        <v>4.6029768777727529E-3</v>
      </c>
      <c r="G19" s="5"/>
    </row>
    <row r="24" spans="4:14" x14ac:dyDescent="0.25">
      <c r="D24" s="3"/>
      <c r="E24" s="3"/>
      <c r="F24" s="3"/>
    </row>
  </sheetData>
  <mergeCells count="4">
    <mergeCell ref="E5:F5"/>
    <mergeCell ref="E6:F6"/>
    <mergeCell ref="E4:F4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2ADB-D531-412C-A16D-C3B1EB9334D5}">
  <dimension ref="D4:N24"/>
  <sheetViews>
    <sheetView workbookViewId="0">
      <selection activeCell="E9" sqref="E9:F16"/>
    </sheetView>
  </sheetViews>
  <sheetFormatPr defaultRowHeight="18" x14ac:dyDescent="0.25"/>
  <cols>
    <col min="1" max="3" width="9.140625" style="2"/>
    <col min="4" max="4" width="12.85546875" style="2" bestFit="1" customWidth="1"/>
    <col min="5" max="5" width="27" style="2" bestFit="1" customWidth="1"/>
    <col min="6" max="6" width="22.42578125" style="2" bestFit="1" customWidth="1"/>
    <col min="7" max="7" width="27.42578125" style="2" customWidth="1"/>
    <col min="8" max="11" width="9.140625" style="2"/>
    <col min="12" max="12" width="15.140625" style="2" customWidth="1"/>
    <col min="13" max="13" width="20.42578125" style="2" bestFit="1" customWidth="1"/>
    <col min="14" max="14" width="8.42578125" style="2" bestFit="1" customWidth="1"/>
    <col min="15" max="16384" width="9.140625" style="2"/>
  </cols>
  <sheetData>
    <row r="4" spans="5:14" x14ac:dyDescent="0.25">
      <c r="E4" s="23" t="s">
        <v>14</v>
      </c>
      <c r="F4" s="23"/>
    </row>
    <row r="5" spans="5:14" x14ac:dyDescent="0.25">
      <c r="E5" s="24" t="s">
        <v>4</v>
      </c>
      <c r="F5" s="24"/>
      <c r="I5" s="3"/>
      <c r="J5" s="23" t="s">
        <v>24</v>
      </c>
      <c r="K5" s="23"/>
      <c r="L5" s="3"/>
      <c r="M5" s="3"/>
      <c r="N5" s="3"/>
    </row>
    <row r="6" spans="5:14" x14ac:dyDescent="0.25">
      <c r="E6" s="23" t="s">
        <v>13</v>
      </c>
      <c r="F6" s="23"/>
      <c r="I6" s="3"/>
      <c r="J6" s="3" t="s">
        <v>20</v>
      </c>
      <c r="K6" s="3" t="s">
        <v>27</v>
      </c>
      <c r="L6" s="3" t="s">
        <v>25</v>
      </c>
      <c r="M6" s="3" t="s">
        <v>0</v>
      </c>
      <c r="N6" s="3" t="s">
        <v>26</v>
      </c>
    </row>
    <row r="7" spans="5:14" x14ac:dyDescent="0.25">
      <c r="F7" s="7"/>
      <c r="G7" s="7"/>
      <c r="I7" s="3" t="s">
        <v>21</v>
      </c>
      <c r="J7" s="2">
        <v>31.704999999999998</v>
      </c>
      <c r="K7" s="2">
        <v>9.0120000000000005</v>
      </c>
      <c r="L7" s="11">
        <f>J7/K7</f>
        <v>3.5180869951176206</v>
      </c>
      <c r="M7" s="11">
        <f>(L7+L9+L11+L13)/4</f>
        <v>2.2947352630473032</v>
      </c>
      <c r="N7" s="12">
        <f>L7/$M$7</f>
        <v>1.5331123601795191</v>
      </c>
    </row>
    <row r="8" spans="5:14" x14ac:dyDescent="0.25">
      <c r="E8" s="3" t="s">
        <v>18</v>
      </c>
      <c r="F8" s="7" t="s">
        <v>19</v>
      </c>
      <c r="G8" s="4"/>
      <c r="I8" s="4" t="s">
        <v>17</v>
      </c>
      <c r="J8" s="2">
        <v>8.0630000000000006</v>
      </c>
      <c r="K8" s="2">
        <v>7.9470000000000001</v>
      </c>
      <c r="L8" s="11">
        <f t="shared" ref="L8:L11" si="0">J8/K8</f>
        <v>1.0145967031584247</v>
      </c>
      <c r="N8" s="13">
        <f t="shared" ref="N8:N18" si="1">L8/$M$7</f>
        <v>0.44214106938466041</v>
      </c>
    </row>
    <row r="9" spans="5:14" x14ac:dyDescent="0.25">
      <c r="E9" s="16">
        <v>1.5331123601795191</v>
      </c>
      <c r="F9" s="16">
        <v>0.44214106938466041</v>
      </c>
      <c r="G9" s="8"/>
      <c r="H9" s="8"/>
      <c r="I9" s="3" t="s">
        <v>21</v>
      </c>
      <c r="J9" s="2">
        <v>18.724</v>
      </c>
      <c r="K9" s="2">
        <v>6.181</v>
      </c>
      <c r="L9" s="11">
        <f t="shared" si="0"/>
        <v>3.0292832874939331</v>
      </c>
      <c r="N9" s="12">
        <f t="shared" si="1"/>
        <v>1.3201014235825983</v>
      </c>
    </row>
    <row r="10" spans="5:14" x14ac:dyDescent="0.25">
      <c r="E10" s="16">
        <v>1.3201014235825983</v>
      </c>
      <c r="F10" s="16">
        <v>1.206144800397086E-3</v>
      </c>
      <c r="G10" s="8"/>
      <c r="H10" s="8"/>
      <c r="I10" s="4" t="s">
        <v>17</v>
      </c>
      <c r="J10" s="2">
        <v>0.01</v>
      </c>
      <c r="K10" s="2">
        <v>3.613</v>
      </c>
      <c r="L10" s="11">
        <f t="shared" si="0"/>
        <v>2.7677830058123443E-3</v>
      </c>
      <c r="N10" s="13">
        <f t="shared" si="1"/>
        <v>1.206144800397086E-3</v>
      </c>
    </row>
    <row r="11" spans="5:14" x14ac:dyDescent="0.25">
      <c r="E11" s="16">
        <v>0.67994130691689625</v>
      </c>
      <c r="F11" s="16">
        <v>0</v>
      </c>
      <c r="G11" s="8"/>
      <c r="H11" s="8"/>
      <c r="I11" s="3" t="s">
        <v>21</v>
      </c>
      <c r="J11" s="2">
        <v>13.782</v>
      </c>
      <c r="K11" s="2">
        <v>8.8330000000000002</v>
      </c>
      <c r="L11" s="11">
        <f t="shared" si="0"/>
        <v>1.5602852937846712</v>
      </c>
      <c r="N11" s="12">
        <f t="shared" si="1"/>
        <v>0.67994130691689625</v>
      </c>
    </row>
    <row r="12" spans="5:14" x14ac:dyDescent="0.25">
      <c r="E12" s="16">
        <v>0.46684490932098638</v>
      </c>
      <c r="F12" s="16">
        <v>0.23229578654037789</v>
      </c>
      <c r="G12" s="8"/>
      <c r="H12" s="8"/>
      <c r="I12" s="4" t="s">
        <v>17</v>
      </c>
      <c r="J12" s="2">
        <v>0</v>
      </c>
      <c r="K12" s="2">
        <v>2.9980000000000002</v>
      </c>
      <c r="L12" s="11">
        <f t="shared" ref="L12:L18" si="2">J12/K12</f>
        <v>0</v>
      </c>
      <c r="N12" s="13">
        <f t="shared" si="1"/>
        <v>0</v>
      </c>
    </row>
    <row r="13" spans="5:14" x14ac:dyDescent="0.25">
      <c r="E13" s="16"/>
      <c r="F13" s="16">
        <v>2.602337595083018E-2</v>
      </c>
      <c r="G13" s="8"/>
      <c r="H13" s="8"/>
      <c r="I13" s="3" t="s">
        <v>21</v>
      </c>
      <c r="J13" s="2">
        <v>12.834</v>
      </c>
      <c r="K13" s="2">
        <v>11.98</v>
      </c>
      <c r="L13" s="11">
        <f t="shared" si="2"/>
        <v>1.0712854757929882</v>
      </c>
      <c r="N13" s="12">
        <f t="shared" si="1"/>
        <v>0.46684490932098638</v>
      </c>
    </row>
    <row r="14" spans="5:14" x14ac:dyDescent="0.25">
      <c r="E14" s="16"/>
      <c r="F14" s="16">
        <v>4.1053085609819122E-2</v>
      </c>
      <c r="G14" s="8"/>
      <c r="H14" s="8"/>
      <c r="I14" s="4" t="s">
        <v>17</v>
      </c>
      <c r="J14" s="2">
        <v>4.2489999999999997</v>
      </c>
      <c r="K14" s="2">
        <v>7.9710000000000001</v>
      </c>
      <c r="L14" s="11">
        <f t="shared" si="2"/>
        <v>0.53305733283151424</v>
      </c>
      <c r="N14" s="13">
        <f t="shared" si="1"/>
        <v>0.23229578654037789</v>
      </c>
    </row>
    <row r="15" spans="5:14" x14ac:dyDescent="0.25">
      <c r="E15" s="8"/>
      <c r="F15" s="16">
        <v>0.26068837767319036</v>
      </c>
      <c r="I15" s="4" t="s">
        <v>17</v>
      </c>
      <c r="J15" s="2">
        <v>0.75900000000000001</v>
      </c>
      <c r="K15" s="2">
        <v>12.71</v>
      </c>
      <c r="L15" s="11">
        <f t="shared" si="2"/>
        <v>5.9716758457907158E-2</v>
      </c>
      <c r="N15" s="13">
        <f t="shared" si="1"/>
        <v>2.602337595083018E-2</v>
      </c>
    </row>
    <row r="16" spans="5:14" x14ac:dyDescent="0.25">
      <c r="E16" s="8"/>
      <c r="F16" s="16">
        <v>0.13</v>
      </c>
      <c r="G16" s="3"/>
      <c r="I16" s="4" t="s">
        <v>17</v>
      </c>
      <c r="J16" s="2">
        <v>0.89100000000000001</v>
      </c>
      <c r="K16" s="2">
        <v>9.4580000000000002</v>
      </c>
      <c r="L16" s="11">
        <f t="shared" si="2"/>
        <v>9.4205963205751739E-2</v>
      </c>
      <c r="N16" s="13">
        <f t="shared" si="1"/>
        <v>4.1053085609819122E-2</v>
      </c>
    </row>
    <row r="17" spans="4:14" x14ac:dyDescent="0.25">
      <c r="G17" s="3"/>
      <c r="I17" s="4" t="s">
        <v>17</v>
      </c>
      <c r="J17" s="2">
        <v>6.1520000000000001</v>
      </c>
      <c r="K17" s="2">
        <v>10.284000000000001</v>
      </c>
      <c r="L17" s="11">
        <f t="shared" si="2"/>
        <v>0.59821081291326328</v>
      </c>
      <c r="N17" s="13">
        <f t="shared" si="1"/>
        <v>0.26068837767319036</v>
      </c>
    </row>
    <row r="18" spans="4:14" x14ac:dyDescent="0.25">
      <c r="D18" s="3" t="s">
        <v>0</v>
      </c>
      <c r="E18" s="12">
        <f>AVERAGE(E9:E14)</f>
        <v>1</v>
      </c>
      <c r="F18" s="12">
        <f>AVERAGE(F9:F16)</f>
        <v>0.14167597999490938</v>
      </c>
      <c r="G18" s="3"/>
      <c r="I18" s="4" t="s">
        <v>17</v>
      </c>
      <c r="J18" s="2">
        <v>2.7290000000000001</v>
      </c>
      <c r="K18" s="2">
        <v>9.0120000000000005</v>
      </c>
      <c r="L18" s="11">
        <f t="shared" si="2"/>
        <v>0.30281846426986242</v>
      </c>
      <c r="N18" s="13">
        <f t="shared" si="1"/>
        <v>0.13196226560258345</v>
      </c>
    </row>
    <row r="19" spans="4:14" x14ac:dyDescent="0.25">
      <c r="D19" s="3" t="s">
        <v>1</v>
      </c>
      <c r="E19" s="12">
        <f>STDEV(E9:E14)</f>
        <v>0.50772880808912002</v>
      </c>
      <c r="F19" s="12">
        <f>STDEV(F9:F16)</f>
        <v>0.15860816417196411</v>
      </c>
      <c r="G19" s="5"/>
      <c r="I19" s="4"/>
    </row>
    <row r="20" spans="4:14" x14ac:dyDescent="0.25">
      <c r="D20" s="3" t="s">
        <v>2</v>
      </c>
      <c r="E20" s="12">
        <f>(E19)/SQRT(4)</f>
        <v>0.25386440404456001</v>
      </c>
      <c r="F20" s="12">
        <f>(F19)/SQRT(8)</f>
        <v>5.6076454218772512E-2</v>
      </c>
      <c r="I20" s="4"/>
    </row>
    <row r="21" spans="4:14" x14ac:dyDescent="0.25">
      <c r="D21" s="3" t="s">
        <v>3</v>
      </c>
      <c r="E21" s="3"/>
      <c r="F21" s="5">
        <f>TTEST(E9:E14,F9:F16,2,2)</f>
        <v>1.0602465432516036E-3</v>
      </c>
      <c r="I21" s="4"/>
    </row>
    <row r="24" spans="4:14" x14ac:dyDescent="0.25">
      <c r="D24" s="3"/>
      <c r="E24" s="3"/>
      <c r="F24" s="3"/>
    </row>
  </sheetData>
  <mergeCells count="4">
    <mergeCell ref="E4:F4"/>
    <mergeCell ref="E5:F5"/>
    <mergeCell ref="E6:F6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7AFB-307F-4867-8F15-03EE004AA255}">
  <dimension ref="D5:N21"/>
  <sheetViews>
    <sheetView workbookViewId="0">
      <selection activeCell="F27" sqref="F27"/>
    </sheetView>
  </sheetViews>
  <sheetFormatPr defaultRowHeight="18" x14ac:dyDescent="0.25"/>
  <cols>
    <col min="1" max="3" width="9.140625" style="2"/>
    <col min="4" max="4" width="12.85546875" style="2" bestFit="1" customWidth="1"/>
    <col min="5" max="5" width="27" style="2" bestFit="1" customWidth="1"/>
    <col min="6" max="6" width="22.42578125" style="2" bestFit="1" customWidth="1"/>
    <col min="7" max="7" width="27.42578125" style="2" customWidth="1"/>
    <col min="8" max="16384" width="9.140625" style="2"/>
  </cols>
  <sheetData>
    <row r="5" spans="5:14" x14ac:dyDescent="0.25">
      <c r="E5" s="24" t="s">
        <v>4</v>
      </c>
      <c r="F5" s="24"/>
    </row>
    <row r="6" spans="5:14" x14ac:dyDescent="0.25">
      <c r="E6" s="23" t="s">
        <v>28</v>
      </c>
      <c r="F6" s="23"/>
    </row>
    <row r="7" spans="5:14" x14ac:dyDescent="0.25">
      <c r="F7" s="24" t="s">
        <v>17</v>
      </c>
      <c r="G7" s="24"/>
      <c r="J7" s="8"/>
    </row>
    <row r="8" spans="5:14" x14ac:dyDescent="0.2">
      <c r="E8" s="3" t="s">
        <v>18</v>
      </c>
      <c r="F8" s="4" t="s">
        <v>15</v>
      </c>
      <c r="G8" s="4" t="s">
        <v>16</v>
      </c>
      <c r="J8" s="8"/>
      <c r="L8" s="1"/>
      <c r="M8" s="1"/>
      <c r="N8" s="1"/>
    </row>
    <row r="9" spans="5:14" x14ac:dyDescent="0.25">
      <c r="E9" s="8">
        <v>2.08</v>
      </c>
      <c r="F9" s="8">
        <v>1.44</v>
      </c>
      <c r="G9" s="8">
        <v>1.88</v>
      </c>
      <c r="H9" s="8"/>
      <c r="I9" s="8"/>
      <c r="J9" s="8"/>
      <c r="K9" s="8"/>
      <c r="L9" s="8"/>
      <c r="M9" s="8"/>
      <c r="N9" s="8"/>
    </row>
    <row r="10" spans="5:14" x14ac:dyDescent="0.25">
      <c r="E10" s="8">
        <v>1.84</v>
      </c>
      <c r="F10" s="8">
        <v>1.78</v>
      </c>
      <c r="G10" s="8">
        <v>1.9</v>
      </c>
      <c r="H10" s="8"/>
      <c r="I10" s="8"/>
      <c r="J10" s="8"/>
      <c r="K10" s="8"/>
      <c r="L10" s="8"/>
      <c r="M10" s="8"/>
      <c r="N10" s="8"/>
    </row>
    <row r="11" spans="5:14" x14ac:dyDescent="0.25">
      <c r="E11" s="8">
        <v>1.97</v>
      </c>
      <c r="F11" s="8">
        <v>1.78</v>
      </c>
      <c r="G11" s="8">
        <v>1.9</v>
      </c>
      <c r="H11" s="8"/>
      <c r="I11" s="8"/>
      <c r="J11" s="8"/>
      <c r="K11" s="8"/>
      <c r="L11" s="8"/>
      <c r="M11" s="8"/>
      <c r="N11" s="8"/>
    </row>
    <row r="12" spans="5:14" x14ac:dyDescent="0.25">
      <c r="E12" s="8">
        <v>1.95</v>
      </c>
      <c r="F12" s="8">
        <v>1.81</v>
      </c>
      <c r="G12" s="8">
        <v>1.83</v>
      </c>
      <c r="H12" s="8"/>
      <c r="I12" s="8"/>
      <c r="J12" s="8"/>
      <c r="K12" s="8"/>
      <c r="L12" s="8"/>
      <c r="M12" s="8"/>
      <c r="N12" s="8"/>
    </row>
    <row r="13" spans="5:14" x14ac:dyDescent="0.25">
      <c r="E13" s="8">
        <v>1.8</v>
      </c>
      <c r="F13" s="8"/>
      <c r="G13" s="8">
        <v>1.88</v>
      </c>
      <c r="H13" s="8"/>
      <c r="I13" s="8"/>
      <c r="J13" s="8"/>
      <c r="K13" s="8"/>
      <c r="L13" s="8"/>
      <c r="M13" s="8"/>
      <c r="N13" s="8"/>
    </row>
    <row r="14" spans="5:14" x14ac:dyDescent="0.25">
      <c r="E14" s="8">
        <v>2.04</v>
      </c>
      <c r="F14" s="8"/>
      <c r="G14" s="8"/>
      <c r="H14" s="8"/>
      <c r="I14" s="8"/>
      <c r="J14" s="8"/>
      <c r="K14" s="8"/>
      <c r="L14" s="8"/>
      <c r="M14" s="8"/>
      <c r="N14" s="8"/>
    </row>
    <row r="15" spans="5:14" x14ac:dyDescent="0.25">
      <c r="E15" s="8">
        <v>1.82</v>
      </c>
      <c r="F15" s="8"/>
      <c r="G15" s="8"/>
      <c r="J15" s="8"/>
      <c r="K15" s="8"/>
      <c r="L15" s="8"/>
      <c r="M15" s="8"/>
      <c r="N15" s="8"/>
    </row>
    <row r="16" spans="5:14" x14ac:dyDescent="0.25">
      <c r="E16" s="8">
        <v>1.95</v>
      </c>
      <c r="F16" s="8"/>
      <c r="G16" s="8"/>
      <c r="J16" s="8"/>
      <c r="K16" s="8"/>
      <c r="L16" s="8"/>
      <c r="M16" s="8"/>
      <c r="N16" s="8"/>
    </row>
    <row r="17" spans="4:14" x14ac:dyDescent="0.25">
      <c r="J17" s="8"/>
      <c r="K17" s="8"/>
      <c r="L17" s="8"/>
      <c r="M17" s="8"/>
      <c r="N17" s="8"/>
    </row>
    <row r="18" spans="4:14" x14ac:dyDescent="0.25">
      <c r="D18" s="3" t="s">
        <v>0</v>
      </c>
      <c r="E18" s="17">
        <f>AVERAGE(E9:E16)</f>
        <v>1.9312499999999999</v>
      </c>
      <c r="F18" s="17">
        <f>AVERAGE(F9:F13)</f>
        <v>1.7025000000000001</v>
      </c>
      <c r="G18" s="17">
        <f>AVERAGE(G9:G14)</f>
        <v>1.8780000000000001</v>
      </c>
      <c r="J18" s="8"/>
      <c r="K18" s="8"/>
      <c r="L18" s="8"/>
      <c r="M18" s="8"/>
      <c r="N18" s="8"/>
    </row>
    <row r="19" spans="4:14" x14ac:dyDescent="0.25">
      <c r="D19" s="3" t="s">
        <v>1</v>
      </c>
      <c r="E19" s="17">
        <f>STDEV(E9:E16)</f>
        <v>0.1028782220464009</v>
      </c>
      <c r="F19" s="17">
        <f>STDEV(F9:F16)</f>
        <v>0.17557049866079444</v>
      </c>
      <c r="G19" s="17">
        <f>STDEV(G9:G16)</f>
        <v>2.8635642126552639E-2</v>
      </c>
      <c r="J19" s="8"/>
      <c r="K19" s="8"/>
      <c r="L19" s="8"/>
      <c r="M19" s="8"/>
      <c r="N19" s="8"/>
    </row>
    <row r="20" spans="4:14" x14ac:dyDescent="0.25">
      <c r="D20" s="3" t="s">
        <v>2</v>
      </c>
      <c r="E20" s="17">
        <f>(E19)/SQRT(8)</f>
        <v>3.6372944222712721E-2</v>
      </c>
      <c r="F20" s="17">
        <f>(F19)/SQRT(4)</f>
        <v>8.7785249330397219E-2</v>
      </c>
      <c r="G20" s="17">
        <f>(G19)/SQRT(5)</f>
        <v>1.2806248474865667E-2</v>
      </c>
    </row>
    <row r="21" spans="4:14" x14ac:dyDescent="0.25">
      <c r="D21" s="3" t="s">
        <v>3</v>
      </c>
      <c r="E21" s="3"/>
      <c r="F21" s="5">
        <f>TTEST(E9:E16,F9:F14,2,2)</f>
        <v>1.598652532010689E-2</v>
      </c>
      <c r="G21" s="5">
        <f>TTEST(E9:E16,G9:G14,2,2)</f>
        <v>0.28912344225638614</v>
      </c>
    </row>
  </sheetData>
  <mergeCells count="3">
    <mergeCell ref="E5:F5"/>
    <mergeCell ref="E6:F6"/>
    <mergeCell ref="F7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4FC1-5DAB-4C09-8C89-6C4A8BA485B1}">
  <dimension ref="D5:N21"/>
  <sheetViews>
    <sheetView workbookViewId="0">
      <selection activeCell="G25" sqref="G25"/>
    </sheetView>
  </sheetViews>
  <sheetFormatPr defaultRowHeight="18" x14ac:dyDescent="0.25"/>
  <cols>
    <col min="1" max="3" width="9.140625" style="2"/>
    <col min="4" max="4" width="12.85546875" style="2" bestFit="1" customWidth="1"/>
    <col min="5" max="5" width="35.5703125" style="2" customWidth="1"/>
    <col min="6" max="6" width="43.7109375" style="2" customWidth="1"/>
    <col min="7" max="7" width="27.42578125" style="2" customWidth="1"/>
    <col min="8" max="9" width="9.140625" style="2"/>
    <col min="10" max="12" width="13.140625" style="2" bestFit="1" customWidth="1"/>
    <col min="13" max="16384" width="9.140625" style="2"/>
  </cols>
  <sheetData>
    <row r="5" spans="5:14" x14ac:dyDescent="0.25">
      <c r="E5" s="24" t="s">
        <v>4</v>
      </c>
      <c r="F5" s="24"/>
    </row>
    <row r="6" spans="5:14" x14ac:dyDescent="0.25">
      <c r="E6" s="23" t="s">
        <v>29</v>
      </c>
      <c r="F6" s="23"/>
    </row>
    <row r="7" spans="5:14" x14ac:dyDescent="0.25">
      <c r="F7" s="24" t="s">
        <v>17</v>
      </c>
      <c r="G7" s="24"/>
      <c r="J7" s="8"/>
    </row>
    <row r="8" spans="5:14" x14ac:dyDescent="0.2">
      <c r="E8" s="3" t="s">
        <v>18</v>
      </c>
      <c r="F8" s="4" t="s">
        <v>15</v>
      </c>
      <c r="G8" s="4" t="s">
        <v>16</v>
      </c>
      <c r="J8" s="14"/>
      <c r="K8" s="14"/>
      <c r="L8" s="14"/>
      <c r="M8" s="14"/>
      <c r="N8" s="1"/>
    </row>
    <row r="9" spans="5:14" x14ac:dyDescent="0.25">
      <c r="E9" s="14">
        <v>6.8874000000000005E-2</v>
      </c>
      <c r="F9" s="14">
        <v>4.7058999999999997E-2</v>
      </c>
      <c r="G9" s="14">
        <v>4.2727000000000001E-2</v>
      </c>
      <c r="H9" s="8"/>
      <c r="I9" s="8"/>
      <c r="J9" s="14"/>
      <c r="K9" s="14"/>
      <c r="L9" s="14"/>
      <c r="M9" s="14"/>
      <c r="N9" s="8"/>
    </row>
    <row r="10" spans="5:14" x14ac:dyDescent="0.25">
      <c r="E10" s="14">
        <v>6.2162000000000002E-2</v>
      </c>
      <c r="F10" s="14">
        <v>5.2663000000000001E-2</v>
      </c>
      <c r="G10" s="14">
        <v>5.1213000000000002E-2</v>
      </c>
      <c r="H10" s="8"/>
      <c r="I10" s="8"/>
      <c r="J10" s="14"/>
      <c r="K10" s="14"/>
      <c r="L10" s="14"/>
      <c r="M10" s="14"/>
      <c r="N10" s="8"/>
    </row>
    <row r="11" spans="5:14" x14ac:dyDescent="0.25">
      <c r="E11" s="14">
        <v>7.3507000000000003E-2</v>
      </c>
      <c r="F11" s="14">
        <v>5.1894999999999997E-2</v>
      </c>
      <c r="G11" s="14">
        <v>4.0511999999999999E-2</v>
      </c>
      <c r="H11" s="8"/>
      <c r="I11" s="8"/>
      <c r="J11" s="14"/>
      <c r="K11" s="14"/>
      <c r="L11" s="14"/>
      <c r="M11" s="14"/>
      <c r="N11" s="8"/>
    </row>
    <row r="12" spans="5:14" x14ac:dyDescent="0.25">
      <c r="E12" s="14">
        <v>6.5435999999999994E-2</v>
      </c>
      <c r="F12" s="14">
        <v>5.6563000000000002E-2</v>
      </c>
      <c r="G12" s="14">
        <v>4.4963000000000003E-2</v>
      </c>
      <c r="H12" s="8"/>
      <c r="I12" s="8"/>
      <c r="J12" s="14"/>
      <c r="K12" s="14"/>
      <c r="L12" s="14"/>
      <c r="M12" s="14"/>
      <c r="N12" s="8"/>
    </row>
    <row r="13" spans="5:14" x14ac:dyDescent="0.25">
      <c r="E13" s="14">
        <v>5.5556000000000001E-2</v>
      </c>
      <c r="F13" s="14"/>
      <c r="G13" s="14">
        <v>4.0257000000000001E-2</v>
      </c>
      <c r="H13" s="8"/>
      <c r="I13" s="8"/>
      <c r="J13" s="14"/>
      <c r="K13" s="14"/>
      <c r="L13" s="14"/>
      <c r="M13" s="14"/>
      <c r="N13" s="8"/>
    </row>
    <row r="14" spans="5:14" x14ac:dyDescent="0.25">
      <c r="E14" s="14">
        <v>6.6667000000000004E-2</v>
      </c>
      <c r="F14" s="14"/>
      <c r="G14" s="14"/>
      <c r="H14" s="8"/>
      <c r="I14" s="8"/>
      <c r="J14" s="14"/>
      <c r="K14" s="14"/>
      <c r="L14" s="14"/>
      <c r="M14" s="14"/>
      <c r="N14" s="8"/>
    </row>
    <row r="15" spans="5:14" x14ac:dyDescent="0.25">
      <c r="E15" s="14">
        <v>5.6522000000000003E-2</v>
      </c>
      <c r="F15" s="14"/>
      <c r="G15" s="14"/>
      <c r="J15" s="14"/>
      <c r="K15" s="14"/>
      <c r="L15" s="14"/>
      <c r="M15" s="14"/>
      <c r="N15" s="8"/>
    </row>
    <row r="16" spans="5:14" x14ac:dyDescent="0.25">
      <c r="E16" s="14">
        <v>7.2221999999999995E-2</v>
      </c>
      <c r="F16" s="14"/>
      <c r="G16" s="14"/>
      <c r="J16" s="8"/>
      <c r="K16" s="8"/>
      <c r="L16" s="8"/>
      <c r="M16" s="8"/>
      <c r="N16" s="8"/>
    </row>
    <row r="17" spans="4:14" x14ac:dyDescent="0.25">
      <c r="J17" s="8"/>
      <c r="K17" s="8"/>
      <c r="L17" s="8"/>
      <c r="M17" s="8"/>
      <c r="N17" s="8"/>
    </row>
    <row r="18" spans="4:14" x14ac:dyDescent="0.25">
      <c r="D18" s="3" t="s">
        <v>0</v>
      </c>
      <c r="E18" s="17">
        <f>AVERAGE(E9:E16)</f>
        <v>6.5118250000000003E-2</v>
      </c>
      <c r="F18" s="17">
        <f>AVERAGE(F9:F13)</f>
        <v>5.2045000000000001E-2</v>
      </c>
      <c r="G18" s="17">
        <f>AVERAGE(G9:G14)</f>
        <v>4.3934399999999998E-2</v>
      </c>
      <c r="J18" s="8"/>
      <c r="K18" s="8"/>
      <c r="L18" s="8"/>
      <c r="M18" s="8"/>
      <c r="N18" s="8"/>
    </row>
    <row r="19" spans="4:14" x14ac:dyDescent="0.25">
      <c r="D19" s="3" t="s">
        <v>1</v>
      </c>
      <c r="E19" s="17">
        <f>STDEV(E9:E16)</f>
        <v>6.6709518864573264E-3</v>
      </c>
      <c r="F19" s="17">
        <f>STDEV(F9:F16)</f>
        <v>3.9020056381302189E-3</v>
      </c>
      <c r="G19" s="17">
        <f>STDEV(G9:G16)</f>
        <v>4.4924921591473045E-3</v>
      </c>
      <c r="J19" s="8"/>
      <c r="K19" s="8"/>
      <c r="L19" s="8"/>
      <c r="M19" s="8"/>
      <c r="N19" s="8"/>
    </row>
    <row r="20" spans="4:14" x14ac:dyDescent="0.25">
      <c r="D20" s="3" t="s">
        <v>2</v>
      </c>
      <c r="E20" s="17">
        <f>(E19)/SQRT(8)</f>
        <v>2.3585376579415836E-3</v>
      </c>
      <c r="F20" s="17">
        <f>(F19)/SQRT(4)</f>
        <v>1.9510028190651094E-3</v>
      </c>
      <c r="G20" s="17">
        <f>(G19)/SQRT(5)</f>
        <v>2.0091035712476351E-3</v>
      </c>
    </row>
    <row r="21" spans="4:14" x14ac:dyDescent="0.25">
      <c r="D21" s="3" t="s">
        <v>3</v>
      </c>
      <c r="E21" s="3"/>
      <c r="F21" s="5">
        <f>TTEST(E9:E16,F9:F14,2,2)</f>
        <v>5.0782655529390741E-3</v>
      </c>
      <c r="G21" s="5">
        <f>TTEST(E9:E16,G9:G14,2,2)</f>
        <v>6.5043321331290278E-5</v>
      </c>
    </row>
  </sheetData>
  <mergeCells count="3">
    <mergeCell ref="E5:F5"/>
    <mergeCell ref="E6:F6"/>
    <mergeCell ref="F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EFB6-C59F-44A1-82AC-5554DA1E80B5}">
  <dimension ref="D5:N29"/>
  <sheetViews>
    <sheetView workbookViewId="0">
      <selection sqref="A1:XFD1048576"/>
    </sheetView>
  </sheetViews>
  <sheetFormatPr defaultRowHeight="18" x14ac:dyDescent="0.25"/>
  <cols>
    <col min="1" max="3" width="9.140625" style="2"/>
    <col min="4" max="4" width="12.85546875" style="2" bestFit="1" customWidth="1"/>
    <col min="5" max="5" width="35.5703125" style="2" customWidth="1"/>
    <col min="6" max="6" width="43.7109375" style="2" customWidth="1"/>
    <col min="7" max="7" width="27.42578125" style="2" customWidth="1"/>
    <col min="8" max="8" width="11.5703125" style="2" bestFit="1" customWidth="1"/>
    <col min="9" max="9" width="19" style="2" bestFit="1" customWidth="1"/>
    <col min="10" max="12" width="13.140625" style="2" bestFit="1" customWidth="1"/>
    <col min="13" max="16384" width="9.140625" style="2"/>
  </cols>
  <sheetData>
    <row r="5" spans="5:14" x14ac:dyDescent="0.25">
      <c r="E5" s="24" t="s">
        <v>4</v>
      </c>
      <c r="F5" s="24"/>
    </row>
    <row r="6" spans="5:14" x14ac:dyDescent="0.25">
      <c r="E6" s="23" t="s">
        <v>48</v>
      </c>
      <c r="F6" s="23"/>
    </row>
    <row r="7" spans="5:14" x14ac:dyDescent="0.25">
      <c r="F7" s="24" t="s">
        <v>17</v>
      </c>
      <c r="G7" s="24"/>
      <c r="J7" s="8"/>
    </row>
    <row r="8" spans="5:14" x14ac:dyDescent="0.2">
      <c r="E8" s="3" t="s">
        <v>18</v>
      </c>
      <c r="F8" s="4" t="s">
        <v>15</v>
      </c>
      <c r="G8" s="4" t="s">
        <v>16</v>
      </c>
      <c r="J8" s="14"/>
      <c r="K8" s="14"/>
      <c r="L8" s="14"/>
      <c r="M8" s="14"/>
      <c r="N8" s="1"/>
    </row>
    <row r="9" spans="5:14" x14ac:dyDescent="0.25">
      <c r="E9" s="18">
        <v>183.4375</v>
      </c>
      <c r="F9" s="18">
        <v>114.5278</v>
      </c>
      <c r="G9" s="18">
        <v>136.9888</v>
      </c>
      <c r="H9" s="8"/>
      <c r="I9" s="8"/>
      <c r="J9" s="14"/>
      <c r="K9" s="14"/>
      <c r="L9" s="14"/>
      <c r="M9" s="14"/>
      <c r="N9" s="8"/>
    </row>
    <row r="10" spans="5:14" x14ac:dyDescent="0.25">
      <c r="E10" s="18">
        <v>188.1524</v>
      </c>
      <c r="F10" s="18">
        <v>128.8775</v>
      </c>
      <c r="G10" s="18">
        <v>144.9237</v>
      </c>
      <c r="H10" s="8"/>
      <c r="I10" s="8"/>
      <c r="J10" s="14"/>
      <c r="K10" s="14"/>
      <c r="L10" s="14"/>
      <c r="M10" s="14"/>
      <c r="N10" s="8"/>
    </row>
    <row r="11" spans="5:14" x14ac:dyDescent="0.25">
      <c r="E11" s="18">
        <v>142.23169999999999</v>
      </c>
      <c r="F11" s="18">
        <v>121.9016</v>
      </c>
      <c r="G11" s="18">
        <v>128.5898</v>
      </c>
      <c r="H11" s="8"/>
      <c r="I11" s="8"/>
      <c r="J11" s="14"/>
      <c r="K11" s="14"/>
      <c r="L11" s="14"/>
      <c r="M11" s="14"/>
      <c r="N11" s="8"/>
    </row>
    <row r="12" spans="5:14" x14ac:dyDescent="0.25">
      <c r="E12" s="18">
        <v>125.91670000000001</v>
      </c>
      <c r="F12" s="18">
        <v>126.6099</v>
      </c>
      <c r="G12" s="18">
        <v>136.5025</v>
      </c>
      <c r="H12" s="8"/>
      <c r="I12" s="8"/>
      <c r="J12" s="14"/>
      <c r="K12" s="14"/>
      <c r="L12" s="14"/>
      <c r="M12" s="14"/>
      <c r="N12" s="8"/>
    </row>
    <row r="13" spans="5:14" x14ac:dyDescent="0.25">
      <c r="E13" s="18">
        <v>137.97210000000001</v>
      </c>
      <c r="F13" s="18"/>
      <c r="G13" s="18">
        <v>133.96690000000001</v>
      </c>
      <c r="H13" s="8"/>
      <c r="I13" s="8"/>
      <c r="J13" s="14"/>
      <c r="K13" s="14"/>
      <c r="L13" s="14"/>
      <c r="M13" s="14"/>
      <c r="N13" s="8"/>
    </row>
    <row r="14" spans="5:14" x14ac:dyDescent="0.25">
      <c r="E14" s="18">
        <v>144.3766</v>
      </c>
      <c r="F14" s="18"/>
      <c r="G14" s="18"/>
      <c r="H14" s="8"/>
      <c r="I14" s="8"/>
      <c r="J14" s="14"/>
      <c r="K14" s="14"/>
      <c r="L14" s="14"/>
      <c r="M14" s="14"/>
      <c r="N14" s="8"/>
    </row>
    <row r="15" spans="5:14" x14ac:dyDescent="0.25">
      <c r="E15" s="18">
        <v>135.2227</v>
      </c>
      <c r="F15" s="18"/>
      <c r="G15" s="18"/>
      <c r="J15" s="14"/>
      <c r="K15" s="14"/>
      <c r="L15" s="14"/>
      <c r="M15" s="14"/>
      <c r="N15" s="8"/>
    </row>
    <row r="16" spans="5:14" x14ac:dyDescent="0.25">
      <c r="E16" s="18"/>
      <c r="F16" s="18"/>
      <c r="G16" s="18"/>
      <c r="J16" s="14"/>
      <c r="K16" s="14"/>
      <c r="L16" s="14"/>
      <c r="M16" s="8"/>
      <c r="N16" s="8"/>
    </row>
    <row r="17" spans="4:14" x14ac:dyDescent="0.25">
      <c r="E17" s="18"/>
      <c r="F17" s="18"/>
      <c r="G17" s="18"/>
      <c r="J17" s="14"/>
      <c r="K17" s="14"/>
      <c r="L17" s="14"/>
      <c r="M17" s="8"/>
      <c r="N17" s="8"/>
    </row>
    <row r="18" spans="4:14" x14ac:dyDescent="0.25">
      <c r="D18" s="3" t="s">
        <v>0</v>
      </c>
      <c r="E18" s="17">
        <f>AVERAGE(E9:E16)</f>
        <v>151.04424285714285</v>
      </c>
      <c r="F18" s="17">
        <f>AVERAGE(F9:F13)</f>
        <v>122.97920000000001</v>
      </c>
      <c r="G18" s="17">
        <f>AVERAGE(G9:G14)</f>
        <v>136.19433999999998</v>
      </c>
      <c r="J18" s="8"/>
      <c r="K18" s="8"/>
      <c r="L18" s="8"/>
      <c r="M18" s="8"/>
      <c r="N18" s="8"/>
    </row>
    <row r="19" spans="4:14" x14ac:dyDescent="0.25">
      <c r="D19" s="3" t="s">
        <v>1</v>
      </c>
      <c r="E19" s="17">
        <f>STDEV(E9:E16)</f>
        <v>24.498477350769949</v>
      </c>
      <c r="F19" s="17">
        <f>STDEV(F9:F16)</f>
        <v>6.3392772747898203</v>
      </c>
      <c r="G19" s="17">
        <f>STDEV(G9:G16)</f>
        <v>5.9101263280068714</v>
      </c>
      <c r="J19" s="8"/>
      <c r="K19" s="8"/>
      <c r="L19" s="8"/>
      <c r="M19" s="8"/>
      <c r="N19" s="8"/>
    </row>
    <row r="20" spans="4:14" x14ac:dyDescent="0.25">
      <c r="D20" s="3" t="s">
        <v>2</v>
      </c>
      <c r="E20" s="17">
        <f>(E19)/SQRT(7)</f>
        <v>9.2595540814122526</v>
      </c>
      <c r="F20" s="17">
        <f>(F19)/SQRT(4)</f>
        <v>3.1696386373949101</v>
      </c>
      <c r="G20" s="17">
        <f>(G19)/SQRT(5)</f>
        <v>2.6430888450069165</v>
      </c>
    </row>
    <row r="21" spans="4:14" x14ac:dyDescent="0.25">
      <c r="D21" s="3" t="s">
        <v>3</v>
      </c>
      <c r="E21" s="3"/>
      <c r="F21" s="5">
        <f>TTEST(E9:E16,F9:F14,2,2)</f>
        <v>5.5166388382646217E-2</v>
      </c>
      <c r="G21" s="5">
        <f>TTEST(E9:E16,G9:G14,2,2)</f>
        <v>0.21908118626534007</v>
      </c>
    </row>
    <row r="23" spans="4:14" x14ac:dyDescent="0.2">
      <c r="D23" s="19" t="s">
        <v>30</v>
      </c>
      <c r="E23" s="20" t="s">
        <v>5</v>
      </c>
      <c r="F23" s="20" t="s">
        <v>6</v>
      </c>
      <c r="G23" s="20" t="s">
        <v>7</v>
      </c>
      <c r="H23" s="20" t="s">
        <v>8</v>
      </c>
      <c r="I23" s="20" t="s">
        <v>9</v>
      </c>
      <c r="J23" s="20" t="s">
        <v>31</v>
      </c>
      <c r="K23" s="20"/>
      <c r="L23" s="20"/>
    </row>
    <row r="24" spans="4:14" x14ac:dyDescent="0.2">
      <c r="D24" s="19" t="s">
        <v>32</v>
      </c>
      <c r="E24" s="20">
        <v>28.07</v>
      </c>
      <c r="F24" s="20" t="s">
        <v>33</v>
      </c>
      <c r="G24" s="20" t="s">
        <v>10</v>
      </c>
      <c r="H24" s="20" t="s">
        <v>34</v>
      </c>
      <c r="I24" s="20">
        <v>4.1200000000000001E-2</v>
      </c>
      <c r="J24" s="20" t="s">
        <v>35</v>
      </c>
      <c r="K24" s="20" t="s">
        <v>36</v>
      </c>
      <c r="L24" s="20"/>
    </row>
    <row r="25" spans="4:14" x14ac:dyDescent="0.2">
      <c r="D25" s="19" t="s">
        <v>37</v>
      </c>
      <c r="E25" s="20">
        <v>14.85</v>
      </c>
      <c r="F25" s="20" t="s">
        <v>38</v>
      </c>
      <c r="G25" s="20" t="s">
        <v>11</v>
      </c>
      <c r="H25" s="20" t="s">
        <v>12</v>
      </c>
      <c r="I25" s="20">
        <v>0.28339999999999999</v>
      </c>
      <c r="J25" s="20" t="s">
        <v>22</v>
      </c>
      <c r="K25" s="20" t="s">
        <v>39</v>
      </c>
      <c r="L25" s="20"/>
    </row>
    <row r="26" spans="4:14" x14ac:dyDescent="0.2">
      <c r="D26" s="19"/>
      <c r="E26" s="20"/>
      <c r="F26" s="20"/>
      <c r="G26" s="20"/>
      <c r="H26" s="20"/>
      <c r="I26" s="20"/>
      <c r="J26" s="20"/>
      <c r="K26" s="20"/>
      <c r="L26" s="20"/>
    </row>
    <row r="27" spans="4:14" x14ac:dyDescent="0.2">
      <c r="D27" s="19" t="s">
        <v>40</v>
      </c>
      <c r="E27" s="20" t="s">
        <v>41</v>
      </c>
      <c r="F27" s="20" t="s">
        <v>42</v>
      </c>
      <c r="G27" s="20" t="s">
        <v>5</v>
      </c>
      <c r="H27" s="20" t="s">
        <v>43</v>
      </c>
      <c r="I27" s="20" t="s">
        <v>44</v>
      </c>
      <c r="J27" s="20" t="s">
        <v>45</v>
      </c>
      <c r="K27" s="20" t="s">
        <v>46</v>
      </c>
      <c r="L27" s="20" t="s">
        <v>47</v>
      </c>
    </row>
    <row r="28" spans="4:14" x14ac:dyDescent="0.2">
      <c r="D28" s="19" t="s">
        <v>32</v>
      </c>
      <c r="E28" s="20">
        <v>151</v>
      </c>
      <c r="F28" s="20">
        <v>123</v>
      </c>
      <c r="G28" s="20">
        <v>28.07</v>
      </c>
      <c r="H28" s="20">
        <v>10.8</v>
      </c>
      <c r="I28" s="20">
        <v>7</v>
      </c>
      <c r="J28" s="20">
        <v>4</v>
      </c>
      <c r="K28" s="20">
        <v>2.5979999999999999</v>
      </c>
      <c r="L28" s="20">
        <v>13</v>
      </c>
    </row>
    <row r="29" spans="4:14" x14ac:dyDescent="0.2">
      <c r="D29" s="19" t="s">
        <v>37</v>
      </c>
      <c r="E29" s="20">
        <v>151</v>
      </c>
      <c r="F29" s="20">
        <v>136.19999999999999</v>
      </c>
      <c r="G29" s="20">
        <v>14.85</v>
      </c>
      <c r="H29" s="20">
        <v>10.09</v>
      </c>
      <c r="I29" s="20">
        <v>7</v>
      </c>
      <c r="J29" s="20">
        <v>5</v>
      </c>
      <c r="K29" s="20">
        <v>1.472</v>
      </c>
      <c r="L29" s="20">
        <v>13</v>
      </c>
    </row>
  </sheetData>
  <mergeCells count="3">
    <mergeCell ref="E5:F5"/>
    <mergeCell ref="E6:F6"/>
    <mergeCell ref="F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1DA1-8945-466E-AC6C-B0984B5EA38B}">
  <dimension ref="D5:N35"/>
  <sheetViews>
    <sheetView topLeftCell="A10" workbookViewId="0">
      <selection activeCell="E37" sqref="E37"/>
    </sheetView>
  </sheetViews>
  <sheetFormatPr defaultRowHeight="18" x14ac:dyDescent="0.25"/>
  <cols>
    <col min="1" max="3" width="9.140625" style="2"/>
    <col min="4" max="4" width="38.42578125" style="2" bestFit="1" customWidth="1"/>
    <col min="5" max="5" width="35.5703125" style="2" customWidth="1"/>
    <col min="6" max="6" width="43.7109375" style="2" customWidth="1"/>
    <col min="7" max="7" width="27.42578125" style="2" customWidth="1"/>
    <col min="8" max="8" width="11.5703125" style="2" bestFit="1" customWidth="1"/>
    <col min="9" max="9" width="19" style="2" bestFit="1" customWidth="1"/>
    <col min="10" max="12" width="13.140625" style="2" bestFit="1" customWidth="1"/>
    <col min="13" max="16384" width="9.140625" style="2"/>
  </cols>
  <sheetData>
    <row r="5" spans="5:14" x14ac:dyDescent="0.25">
      <c r="E5" s="24" t="s">
        <v>4</v>
      </c>
      <c r="F5" s="24"/>
    </row>
    <row r="6" spans="5:14" x14ac:dyDescent="0.25">
      <c r="E6" s="23" t="s">
        <v>68</v>
      </c>
      <c r="F6" s="23"/>
    </row>
    <row r="7" spans="5:14" x14ac:dyDescent="0.25">
      <c r="F7" s="24" t="s">
        <v>17</v>
      </c>
      <c r="G7" s="24"/>
      <c r="J7" s="8"/>
    </row>
    <row r="8" spans="5:14" x14ac:dyDescent="0.2">
      <c r="E8" s="3" t="s">
        <v>18</v>
      </c>
      <c r="F8" s="4" t="s">
        <v>15</v>
      </c>
      <c r="G8" s="4" t="s">
        <v>16</v>
      </c>
      <c r="J8" s="14"/>
      <c r="K8" s="14"/>
      <c r="L8" s="14"/>
      <c r="M8" s="14"/>
      <c r="N8" s="1"/>
    </row>
    <row r="9" spans="5:14" x14ac:dyDescent="0.25">
      <c r="E9" s="8">
        <v>0.15</v>
      </c>
      <c r="F9" s="8">
        <v>0.25</v>
      </c>
      <c r="G9" s="8">
        <v>0.4</v>
      </c>
      <c r="H9" s="8"/>
      <c r="I9" s="8"/>
      <c r="J9" s="14"/>
      <c r="K9" s="14"/>
      <c r="L9" s="14"/>
      <c r="M9" s="14"/>
      <c r="N9" s="8"/>
    </row>
    <row r="10" spans="5:14" x14ac:dyDescent="0.25">
      <c r="E10" s="8">
        <v>0.12</v>
      </c>
      <c r="F10" s="8">
        <v>0.2</v>
      </c>
      <c r="G10" s="8">
        <v>0.32</v>
      </c>
      <c r="H10" s="8"/>
      <c r="I10" s="8"/>
      <c r="J10" s="14"/>
      <c r="K10" s="14"/>
      <c r="L10" s="14"/>
      <c r="M10" s="14"/>
      <c r="N10" s="8"/>
    </row>
    <row r="11" spans="5:14" x14ac:dyDescent="0.25">
      <c r="E11" s="8">
        <v>0.14000000000000001</v>
      </c>
      <c r="F11" s="8">
        <v>0.25</v>
      </c>
      <c r="G11" s="8">
        <v>0.21</v>
      </c>
      <c r="H11" s="8"/>
      <c r="I11" s="8"/>
      <c r="J11" s="14"/>
      <c r="K11" s="14"/>
      <c r="L11" s="14"/>
      <c r="M11" s="14"/>
      <c r="N11" s="8"/>
    </row>
    <row r="12" spans="5:14" x14ac:dyDescent="0.25">
      <c r="E12" s="8">
        <v>0.17</v>
      </c>
      <c r="F12" s="8">
        <v>0.21</v>
      </c>
      <c r="G12" s="8">
        <v>0.32</v>
      </c>
      <c r="H12" s="8"/>
      <c r="I12" s="8"/>
      <c r="J12" s="14"/>
      <c r="K12" s="14"/>
      <c r="L12" s="14"/>
      <c r="M12" s="14"/>
      <c r="N12" s="8"/>
    </row>
    <row r="13" spans="5:14" x14ac:dyDescent="0.25">
      <c r="E13" s="8">
        <v>0.16</v>
      </c>
      <c r="F13" s="8"/>
      <c r="G13" s="8">
        <v>0.3</v>
      </c>
      <c r="H13" s="8"/>
      <c r="I13" s="8"/>
      <c r="J13" s="14"/>
      <c r="K13" s="14"/>
      <c r="L13" s="14"/>
      <c r="M13" s="14"/>
      <c r="N13" s="8"/>
    </row>
    <row r="14" spans="5:14" x14ac:dyDescent="0.25">
      <c r="E14" s="8">
        <v>0.18540000000000001</v>
      </c>
      <c r="F14" s="8"/>
      <c r="G14" s="8"/>
      <c r="H14" s="8"/>
      <c r="I14" s="8"/>
      <c r="J14" s="14"/>
      <c r="K14" s="14"/>
      <c r="L14" s="14"/>
      <c r="M14" s="14"/>
      <c r="N14" s="8"/>
    </row>
    <row r="15" spans="5:14" x14ac:dyDescent="0.25">
      <c r="E15" s="8">
        <v>0.2</v>
      </c>
      <c r="F15" s="8"/>
      <c r="G15" s="8"/>
      <c r="J15" s="14"/>
      <c r="K15" s="14"/>
      <c r="L15" s="14"/>
      <c r="M15" s="14"/>
      <c r="N15" s="8"/>
    </row>
    <row r="16" spans="5:14" x14ac:dyDescent="0.25">
      <c r="E16" s="28"/>
      <c r="F16" s="27"/>
      <c r="G16" s="27"/>
      <c r="J16" s="14"/>
      <c r="K16" s="14"/>
      <c r="L16" s="14"/>
      <c r="M16" s="8"/>
      <c r="N16" s="8"/>
    </row>
    <row r="17" spans="4:14" x14ac:dyDescent="0.25">
      <c r="E17" s="18"/>
      <c r="F17" s="18"/>
      <c r="G17" s="18"/>
      <c r="J17" s="14"/>
      <c r="K17" s="14"/>
      <c r="L17" s="14"/>
      <c r="M17" s="8"/>
      <c r="N17" s="8"/>
    </row>
    <row r="18" spans="4:14" x14ac:dyDescent="0.25">
      <c r="D18" s="3" t="s">
        <v>0</v>
      </c>
      <c r="E18" s="17">
        <f>AVERAGE(E9:E15)</f>
        <v>0.16077142857142859</v>
      </c>
      <c r="F18" s="17">
        <f>AVERAGE(F9:F13)</f>
        <v>0.22749999999999998</v>
      </c>
      <c r="G18" s="17">
        <f>AVERAGE(G9:G14)</f>
        <v>0.31</v>
      </c>
      <c r="J18" s="8"/>
      <c r="K18" s="8"/>
      <c r="L18" s="8"/>
      <c r="M18" s="8"/>
      <c r="N18" s="8"/>
    </row>
    <row r="19" spans="4:14" x14ac:dyDescent="0.25">
      <c r="D19" s="3" t="s">
        <v>1</v>
      </c>
      <c r="E19" s="17">
        <f>STDEV(E9:E15)</f>
        <v>2.7205986736115826E-2</v>
      </c>
      <c r="F19" s="17">
        <f>STDEV(F9:F16)</f>
        <v>2.6299556396765834E-2</v>
      </c>
      <c r="G19" s="17">
        <f>STDEV(G9:G16)</f>
        <v>6.7823299831252626E-2</v>
      </c>
      <c r="J19" s="8"/>
      <c r="K19" s="8"/>
      <c r="L19" s="8"/>
      <c r="M19" s="8"/>
      <c r="N19" s="8"/>
    </row>
    <row r="20" spans="4:14" x14ac:dyDescent="0.25">
      <c r="D20" s="3" t="s">
        <v>2</v>
      </c>
      <c r="E20" s="17">
        <f>(E19)/SQRT(7)</f>
        <v>1.0282896439412043E-2</v>
      </c>
      <c r="F20" s="17">
        <f>(F19)/SQRT(4)</f>
        <v>1.3149778198382917E-2</v>
      </c>
      <c r="G20" s="17">
        <f>(G19)/SQRT(5)</f>
        <v>3.0331501776206176E-2</v>
      </c>
    </row>
    <row r="21" spans="4:14" x14ac:dyDescent="0.25">
      <c r="D21" s="3" t="s">
        <v>3</v>
      </c>
      <c r="E21" s="3"/>
      <c r="F21" s="5">
        <f>TTEST(E9:E14,F9:F14,2,2)</f>
        <v>1.5971606703619524E-3</v>
      </c>
      <c r="G21" s="5">
        <f>TTEST(E9:E14,G9:G14,2,2)</f>
        <v>4.8123760818576664E-4</v>
      </c>
    </row>
    <row r="23" spans="4:14" x14ac:dyDescent="0.2">
      <c r="D23" s="19"/>
      <c r="E23" s="20"/>
      <c r="F23" s="20"/>
      <c r="G23" s="20"/>
      <c r="H23" s="20"/>
      <c r="I23" s="20"/>
      <c r="J23" s="20"/>
      <c r="K23" s="20"/>
      <c r="L23" s="20"/>
    </row>
    <row r="24" spans="4:14" x14ac:dyDescent="0.2">
      <c r="D24" s="29" t="s">
        <v>69</v>
      </c>
      <c r="E24" s="30">
        <v>1</v>
      </c>
      <c r="F24" s="30"/>
      <c r="G24" s="30"/>
      <c r="H24" s="30"/>
      <c r="I24" s="30"/>
      <c r="J24" s="30"/>
      <c r="K24" s="30"/>
      <c r="L24" s="30"/>
    </row>
    <row r="25" spans="4:14" x14ac:dyDescent="0.2">
      <c r="D25" s="29" t="s">
        <v>70</v>
      </c>
      <c r="E25" s="30">
        <v>2</v>
      </c>
      <c r="F25" s="30"/>
      <c r="G25" s="30"/>
      <c r="H25" s="30"/>
      <c r="I25" s="30"/>
      <c r="J25" s="30"/>
      <c r="K25" s="30"/>
      <c r="L25" s="30"/>
    </row>
    <row r="26" spans="4:14" x14ac:dyDescent="0.2">
      <c r="D26" s="29" t="s">
        <v>71</v>
      </c>
      <c r="E26" s="30">
        <v>0.05</v>
      </c>
      <c r="F26" s="30"/>
      <c r="G26" s="30"/>
      <c r="H26" s="30"/>
      <c r="I26" s="30"/>
      <c r="J26" s="30"/>
      <c r="K26" s="30"/>
      <c r="L26" s="30"/>
    </row>
    <row r="27" spans="4:14" x14ac:dyDescent="0.2">
      <c r="D27" s="29"/>
      <c r="E27" s="30"/>
      <c r="F27" s="30"/>
      <c r="G27" s="30"/>
      <c r="H27" s="30"/>
      <c r="I27" s="30"/>
      <c r="J27" s="30"/>
      <c r="K27" s="30"/>
      <c r="L27" s="30"/>
    </row>
    <row r="28" spans="4:14" x14ac:dyDescent="0.2">
      <c r="D28" s="29" t="s">
        <v>30</v>
      </c>
      <c r="E28" s="30" t="s">
        <v>5</v>
      </c>
      <c r="F28" s="30" t="s">
        <v>6</v>
      </c>
      <c r="G28" s="30" t="s">
        <v>7</v>
      </c>
      <c r="H28" s="30" t="s">
        <v>8</v>
      </c>
      <c r="I28" s="30" t="s">
        <v>9</v>
      </c>
      <c r="J28" s="30" t="s">
        <v>31</v>
      </c>
      <c r="K28" s="30"/>
      <c r="L28" s="30"/>
    </row>
    <row r="29" spans="4:14" x14ac:dyDescent="0.2">
      <c r="D29" s="29" t="s">
        <v>32</v>
      </c>
      <c r="E29" s="30">
        <v>-6.6729999999999998E-2</v>
      </c>
      <c r="F29" s="30" t="s">
        <v>72</v>
      </c>
      <c r="G29" s="30" t="s">
        <v>11</v>
      </c>
      <c r="H29" s="30" t="s">
        <v>12</v>
      </c>
      <c r="I29" s="30">
        <v>5.6000000000000001E-2</v>
      </c>
      <c r="J29" s="30" t="s">
        <v>35</v>
      </c>
      <c r="K29" s="30" t="s">
        <v>36</v>
      </c>
      <c r="L29" s="30"/>
    </row>
    <row r="30" spans="4:14" x14ac:dyDescent="0.2">
      <c r="D30" s="29" t="s">
        <v>37</v>
      </c>
      <c r="E30" s="30">
        <v>-0.1492</v>
      </c>
      <c r="F30" s="30" t="s">
        <v>73</v>
      </c>
      <c r="G30" s="30" t="s">
        <v>10</v>
      </c>
      <c r="H30" s="30" t="s">
        <v>74</v>
      </c>
      <c r="I30" s="30">
        <v>1E-4</v>
      </c>
      <c r="J30" s="30" t="s">
        <v>22</v>
      </c>
      <c r="K30" s="30" t="s">
        <v>39</v>
      </c>
      <c r="L30" s="30"/>
    </row>
    <row r="31" spans="4:14" x14ac:dyDescent="0.2">
      <c r="D31" s="29"/>
      <c r="E31" s="30"/>
      <c r="F31" s="30"/>
      <c r="G31" s="30"/>
      <c r="H31" s="30"/>
      <c r="I31" s="30"/>
      <c r="J31" s="30"/>
      <c r="K31" s="30"/>
      <c r="L31" s="30"/>
    </row>
    <row r="32" spans="4:14" x14ac:dyDescent="0.2">
      <c r="D32" s="29" t="s">
        <v>40</v>
      </c>
      <c r="E32" s="30" t="s">
        <v>41</v>
      </c>
      <c r="F32" s="30" t="s">
        <v>42</v>
      </c>
      <c r="G32" s="30" t="s">
        <v>5</v>
      </c>
      <c r="H32" s="30" t="s">
        <v>43</v>
      </c>
      <c r="I32" s="30" t="s">
        <v>44</v>
      </c>
      <c r="J32" s="30" t="s">
        <v>45</v>
      </c>
      <c r="K32" s="30" t="s">
        <v>46</v>
      </c>
      <c r="L32" s="30" t="s">
        <v>47</v>
      </c>
    </row>
    <row r="33" spans="4:12" x14ac:dyDescent="0.2">
      <c r="D33" s="29" t="s">
        <v>32</v>
      </c>
      <c r="E33" s="30">
        <v>0.1608</v>
      </c>
      <c r="F33" s="30">
        <v>0.22750000000000001</v>
      </c>
      <c r="G33" s="30">
        <v>-6.6729999999999998E-2</v>
      </c>
      <c r="H33" s="30">
        <v>2.7439999999999999E-2</v>
      </c>
      <c r="I33" s="30">
        <v>7</v>
      </c>
      <c r="J33" s="30">
        <v>4</v>
      </c>
      <c r="K33" s="30">
        <v>2.4319999999999999</v>
      </c>
      <c r="L33" s="30">
        <v>13</v>
      </c>
    </row>
    <row r="34" spans="4:12" x14ac:dyDescent="0.2">
      <c r="D34" s="29" t="s">
        <v>37</v>
      </c>
      <c r="E34" s="30">
        <v>0.1608</v>
      </c>
      <c r="F34" s="30">
        <v>0.31</v>
      </c>
      <c r="G34" s="30">
        <v>-0.1492</v>
      </c>
      <c r="H34" s="30">
        <v>2.563E-2</v>
      </c>
      <c r="I34" s="30">
        <v>7</v>
      </c>
      <c r="J34" s="30">
        <v>5</v>
      </c>
      <c r="K34" s="30">
        <v>5.8209999999999997</v>
      </c>
      <c r="L34" s="30">
        <v>13</v>
      </c>
    </row>
    <row r="35" spans="4:12" x14ac:dyDescent="0.2">
      <c r="D35" s="29"/>
      <c r="E35" s="30"/>
      <c r="F35" s="30"/>
      <c r="G35" s="30"/>
      <c r="H35" s="30"/>
      <c r="I35" s="30"/>
      <c r="J35" s="30"/>
      <c r="K35" s="30"/>
      <c r="L35" s="30"/>
    </row>
  </sheetData>
  <mergeCells count="3">
    <mergeCell ref="E5:F5"/>
    <mergeCell ref="E6:F6"/>
    <mergeCell ref="F7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608A-F2E7-4BFD-B325-A511F59091F5}">
  <dimension ref="C5:Z26"/>
  <sheetViews>
    <sheetView topLeftCell="A7" workbookViewId="0">
      <selection activeCell="Z25" sqref="Z25"/>
    </sheetView>
  </sheetViews>
  <sheetFormatPr defaultRowHeight="18" x14ac:dyDescent="0.25"/>
  <cols>
    <col min="1" max="2" width="9.140625" style="2"/>
    <col min="3" max="3" width="12.85546875" style="2" bestFit="1" customWidth="1"/>
    <col min="4" max="26" width="14.28515625" style="2" customWidth="1"/>
    <col min="27" max="16384" width="9.140625" style="2"/>
  </cols>
  <sheetData>
    <row r="5" spans="4:26" x14ac:dyDescent="0.25">
      <c r="D5" s="21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4:26" x14ac:dyDescent="0.25">
      <c r="D6" s="21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4:26" x14ac:dyDescent="0.25">
      <c r="D7" s="2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4:26" x14ac:dyDescent="0.25">
      <c r="D8" s="21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4:26" x14ac:dyDescent="0.25">
      <c r="D9" s="21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4:26" x14ac:dyDescent="0.25">
      <c r="D10" s="2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2" spans="4:26" ht="18.75" thickBot="1" x14ac:dyDescent="0.3">
      <c r="D12" s="26" t="s">
        <v>51</v>
      </c>
      <c r="E12" s="26"/>
      <c r="F12" s="26"/>
      <c r="G12" s="21"/>
      <c r="H12" s="26" t="s">
        <v>52</v>
      </c>
      <c r="I12" s="26"/>
      <c r="J12" s="26"/>
      <c r="K12" s="21"/>
      <c r="L12" s="26" t="s">
        <v>53</v>
      </c>
      <c r="M12" s="26"/>
      <c r="N12" s="26"/>
      <c r="O12" s="21"/>
      <c r="P12" s="26" t="s">
        <v>54</v>
      </c>
      <c r="Q12" s="26"/>
      <c r="R12" s="26"/>
      <c r="S12" s="21"/>
      <c r="T12" s="26" t="s">
        <v>55</v>
      </c>
      <c r="U12" s="26"/>
      <c r="V12" s="26"/>
      <c r="W12" s="21"/>
      <c r="X12" s="26" t="s">
        <v>56</v>
      </c>
      <c r="Y12" s="26"/>
      <c r="Z12" s="26"/>
    </row>
    <row r="13" spans="4:26" x14ac:dyDescent="0.25">
      <c r="D13" s="3" t="s">
        <v>21</v>
      </c>
      <c r="E13" s="4" t="s">
        <v>36</v>
      </c>
      <c r="F13" s="4" t="s">
        <v>39</v>
      </c>
      <c r="G13" s="21"/>
      <c r="H13" s="3" t="s">
        <v>21</v>
      </c>
      <c r="I13" s="4" t="s">
        <v>36</v>
      </c>
      <c r="J13" s="4" t="s">
        <v>39</v>
      </c>
      <c r="K13" s="21"/>
      <c r="L13" s="3" t="s">
        <v>21</v>
      </c>
      <c r="M13" s="4" t="s">
        <v>36</v>
      </c>
      <c r="N13" s="4" t="s">
        <v>39</v>
      </c>
      <c r="O13" s="21"/>
      <c r="P13" s="3" t="s">
        <v>21</v>
      </c>
      <c r="Q13" s="4" t="s">
        <v>36</v>
      </c>
      <c r="R13" s="4" t="s">
        <v>39</v>
      </c>
      <c r="S13" s="21"/>
      <c r="T13" s="3" t="s">
        <v>21</v>
      </c>
      <c r="U13" s="4" t="s">
        <v>36</v>
      </c>
      <c r="V13" s="4" t="s">
        <v>39</v>
      </c>
      <c r="W13" s="21"/>
      <c r="X13" s="3" t="s">
        <v>21</v>
      </c>
      <c r="Y13" s="4" t="s">
        <v>36</v>
      </c>
      <c r="Z13" s="4" t="s">
        <v>39</v>
      </c>
    </row>
    <row r="14" spans="4:26" x14ac:dyDescent="0.25">
      <c r="D14" s="15">
        <v>0.912057334</v>
      </c>
      <c r="E14" s="15">
        <v>2.886219278</v>
      </c>
      <c r="F14" s="15">
        <v>2.9785832430000001</v>
      </c>
      <c r="G14" s="15"/>
      <c r="H14" s="15">
        <v>1.027084012</v>
      </c>
      <c r="I14" s="15">
        <v>0.93860257700000005</v>
      </c>
      <c r="J14" s="15">
        <v>1.0121046339999999</v>
      </c>
      <c r="K14" s="15"/>
      <c r="L14" s="15">
        <v>0.904263649</v>
      </c>
      <c r="M14" s="15">
        <v>1.6748682539999999</v>
      </c>
      <c r="N14" s="15">
        <v>1.1343939080000001</v>
      </c>
      <c r="O14" s="15"/>
      <c r="P14" s="15">
        <v>1.059925464</v>
      </c>
      <c r="Q14" s="15">
        <v>1.2432934149999999</v>
      </c>
      <c r="R14" s="15">
        <v>1.546961985</v>
      </c>
      <c r="S14" s="15"/>
      <c r="T14" s="15">
        <v>1.1013737450000001</v>
      </c>
      <c r="U14" s="15">
        <v>0.89994354499999996</v>
      </c>
      <c r="V14" s="15">
        <v>0.95803545999999995</v>
      </c>
      <c r="W14" s="15"/>
      <c r="X14" s="15">
        <v>1.143091429</v>
      </c>
      <c r="Y14" s="15">
        <v>1.0521857210000001</v>
      </c>
      <c r="Z14" s="15">
        <v>1.006872202</v>
      </c>
    </row>
    <row r="15" spans="4:26" x14ac:dyDescent="0.25">
      <c r="D15" s="15">
        <v>1.26487562</v>
      </c>
      <c r="E15" s="15">
        <v>4.5294912380000003</v>
      </c>
      <c r="F15" s="15">
        <v>4.2898077060000004</v>
      </c>
      <c r="G15" s="15"/>
      <c r="H15" s="15">
        <v>1.049873786</v>
      </c>
      <c r="I15" s="15">
        <v>1.0804477649999999</v>
      </c>
      <c r="J15" s="15">
        <v>1.1945105519999999</v>
      </c>
      <c r="K15" s="15"/>
      <c r="L15" s="15">
        <v>1.124217537</v>
      </c>
      <c r="M15" s="15">
        <v>1.681273386</v>
      </c>
      <c r="N15" s="15">
        <v>1.895145388</v>
      </c>
      <c r="O15" s="15"/>
      <c r="P15" s="15">
        <v>1.042588318</v>
      </c>
      <c r="Q15" s="15">
        <v>1.5543937269999999</v>
      </c>
      <c r="R15" s="15">
        <v>1.4986469520000001</v>
      </c>
      <c r="S15" s="15"/>
      <c r="T15" s="15">
        <v>1.0922782150000001</v>
      </c>
      <c r="U15" s="15">
        <v>1.1800306730000001</v>
      </c>
      <c r="V15" s="15">
        <v>0.93051382800000004</v>
      </c>
      <c r="W15" s="15"/>
      <c r="X15" s="15">
        <v>1.2594767229999999</v>
      </c>
      <c r="Y15" s="15">
        <v>1.380610573</v>
      </c>
      <c r="Z15" s="15">
        <v>1.2900931870000001</v>
      </c>
    </row>
    <row r="16" spans="4:26" x14ac:dyDescent="0.25">
      <c r="D16" s="15">
        <v>1.258320055</v>
      </c>
      <c r="E16" s="15">
        <v>4.108875007</v>
      </c>
      <c r="F16" s="15">
        <v>4.3573942250000002</v>
      </c>
      <c r="G16" s="15"/>
      <c r="H16" s="15">
        <v>1.056200818</v>
      </c>
      <c r="I16" s="15">
        <v>0.76395858100000003</v>
      </c>
      <c r="J16" s="15">
        <v>1.2227172639999999</v>
      </c>
      <c r="K16" s="15"/>
      <c r="L16" s="15">
        <v>1.021922762</v>
      </c>
      <c r="M16" s="15">
        <v>1.471284872</v>
      </c>
      <c r="N16" s="15">
        <v>1.741106614</v>
      </c>
      <c r="O16" s="15"/>
      <c r="P16" s="15">
        <v>0.99097732599999999</v>
      </c>
      <c r="Q16" s="15">
        <v>1.4611823669999999</v>
      </c>
      <c r="R16" s="15">
        <v>1.335688524</v>
      </c>
      <c r="S16" s="15"/>
      <c r="T16" s="15">
        <v>0.98420631199999997</v>
      </c>
      <c r="U16" s="15">
        <v>1.089207201</v>
      </c>
      <c r="V16" s="15">
        <v>0.61006062800000005</v>
      </c>
      <c r="W16" s="15"/>
      <c r="X16" s="15">
        <v>1.2280458599999999</v>
      </c>
      <c r="Y16" s="15">
        <v>1.0658089390000001</v>
      </c>
      <c r="Z16" s="15">
        <v>1.64344121</v>
      </c>
    </row>
    <row r="17" spans="3:26" x14ac:dyDescent="0.25">
      <c r="D17" s="15">
        <v>0.95589684100000005</v>
      </c>
      <c r="E17" s="15">
        <v>4.4843524260000001</v>
      </c>
      <c r="F17" s="15">
        <v>3.099484313</v>
      </c>
      <c r="G17" s="15"/>
      <c r="H17" s="15">
        <v>0.94464773599999996</v>
      </c>
      <c r="I17" s="15">
        <v>0.95183668300000002</v>
      </c>
      <c r="J17" s="15">
        <v>0.91629675200000005</v>
      </c>
      <c r="K17" s="15"/>
      <c r="L17" s="15">
        <v>0.96984411800000003</v>
      </c>
      <c r="M17" s="15">
        <v>1.570397088</v>
      </c>
      <c r="N17" s="15">
        <v>1.112422816</v>
      </c>
      <c r="O17" s="15"/>
      <c r="P17" s="15">
        <v>0.80238736099999997</v>
      </c>
      <c r="Q17" s="15">
        <v>1.029456946</v>
      </c>
      <c r="R17" s="15">
        <v>1.4344690980000001</v>
      </c>
      <c r="S17" s="15"/>
      <c r="T17" s="15">
        <v>0.91596669799999997</v>
      </c>
      <c r="U17" s="15">
        <v>0.93665627299999998</v>
      </c>
      <c r="V17" s="15">
        <v>0.90354601800000001</v>
      </c>
      <c r="W17" s="15"/>
      <c r="X17" s="15">
        <v>0.77972840300000001</v>
      </c>
      <c r="Y17" s="15">
        <v>1.9448165289999999</v>
      </c>
      <c r="Z17" s="15">
        <v>1.225448415</v>
      </c>
    </row>
    <row r="18" spans="3:26" x14ac:dyDescent="0.25">
      <c r="D18" s="15">
        <v>0.75398522000000001</v>
      </c>
      <c r="E18" s="15">
        <v>3.4227590029999999</v>
      </c>
      <c r="F18" s="15">
        <v>3.7991927419999998</v>
      </c>
      <c r="G18" s="15"/>
      <c r="H18" s="15">
        <v>1.0271619940000001</v>
      </c>
      <c r="I18" s="15">
        <v>0.94095307500000003</v>
      </c>
      <c r="J18" s="15">
        <v>1.0406834330000001</v>
      </c>
      <c r="K18" s="15"/>
      <c r="L18" s="15">
        <v>0.96888332399999999</v>
      </c>
      <c r="M18" s="15">
        <v>1.312830658</v>
      </c>
      <c r="N18" s="15">
        <v>1.619200932</v>
      </c>
      <c r="O18" s="15"/>
      <c r="P18" s="15">
        <v>1.025785862</v>
      </c>
      <c r="Q18" s="15">
        <v>1.2398294169999999</v>
      </c>
      <c r="R18" s="15">
        <v>1.201276403</v>
      </c>
      <c r="S18" s="15"/>
      <c r="T18" s="15">
        <v>0.88846276700000004</v>
      </c>
      <c r="U18" s="15">
        <v>1.065103095</v>
      </c>
      <c r="V18" s="15">
        <v>0.91335127500000002</v>
      </c>
      <c r="W18" s="15"/>
      <c r="X18" s="15">
        <v>0.68940745699999995</v>
      </c>
      <c r="Y18" s="15">
        <v>1.215156892</v>
      </c>
      <c r="Z18" s="15">
        <v>1.438769022</v>
      </c>
    </row>
    <row r="19" spans="3:26" x14ac:dyDescent="0.25">
      <c r="D19" s="15">
        <v>0.85486492999999997</v>
      </c>
      <c r="H19" s="15">
        <v>0.89503165399999995</v>
      </c>
      <c r="L19" s="15">
        <v>1.010868611</v>
      </c>
      <c r="P19" s="15">
        <v>1.0783356690000001</v>
      </c>
      <c r="T19" s="15">
        <v>1.017712263</v>
      </c>
      <c r="X19" s="15">
        <v>0.90025012900000001</v>
      </c>
    </row>
    <row r="20" spans="3:26" x14ac:dyDescent="0.25">
      <c r="D20" s="10"/>
      <c r="H20" s="10"/>
      <c r="L20" s="10"/>
      <c r="P20" s="10"/>
      <c r="T20" s="10"/>
      <c r="X20" s="10"/>
    </row>
    <row r="21" spans="3:26" x14ac:dyDescent="0.25">
      <c r="C21" s="3" t="s">
        <v>0</v>
      </c>
      <c r="D21" s="17">
        <f>AVERAGE(D14:D19)</f>
        <v>0.99999999999999989</v>
      </c>
      <c r="E21" s="17">
        <f>AVERAGE(E14:E19)</f>
        <v>3.8863393903999999</v>
      </c>
      <c r="F21" s="17">
        <f>AVERAGE(F14:F19)</f>
        <v>3.7048924458000001</v>
      </c>
      <c r="H21" s="17">
        <f>AVERAGE(H14:H19)</f>
        <v>1.0000000000000002</v>
      </c>
      <c r="I21" s="17">
        <f>AVERAGE(I14:I19)</f>
        <v>0.93515973619999992</v>
      </c>
      <c r="J21" s="17">
        <f>AVERAGE(J14:J19)</f>
        <v>1.0772625269999998</v>
      </c>
      <c r="L21" s="17">
        <f>AVERAGE(L14:L19)</f>
        <v>1.0000000001666667</v>
      </c>
      <c r="M21" s="17">
        <f>AVERAGE(M14:M19)</f>
        <v>1.5421308516000001</v>
      </c>
      <c r="N21" s="17">
        <f>AVERAGE(N14:N19)</f>
        <v>1.5004539316000003</v>
      </c>
      <c r="P21" s="17">
        <f>AVERAGE(P14:P19)</f>
        <v>1</v>
      </c>
      <c r="Q21" s="17">
        <f>AVERAGE(Q14:Q19)</f>
        <v>1.3056311744</v>
      </c>
      <c r="R21" s="17">
        <f>AVERAGE(R14:R19)</f>
        <v>1.4034085923999999</v>
      </c>
      <c r="T21" s="17">
        <f>AVERAGE(T14:T19)</f>
        <v>1</v>
      </c>
      <c r="U21" s="17">
        <f>AVERAGE(U14:U19)</f>
        <v>1.0341881573999998</v>
      </c>
      <c r="V21" s="17">
        <f>AVERAGE(V14:V19)</f>
        <v>0.86310144180000015</v>
      </c>
      <c r="X21" s="17">
        <f>AVERAGE(X14:X19)</f>
        <v>1.0000000001666665</v>
      </c>
      <c r="Y21" s="17">
        <f>AVERAGE(Y14:Y19)</f>
        <v>1.3317157307999998</v>
      </c>
      <c r="Z21" s="17">
        <f>AVERAGE(Z14:Z19)</f>
        <v>1.3209248071999999</v>
      </c>
    </row>
    <row r="22" spans="3:26" x14ac:dyDescent="0.25">
      <c r="C22" s="3" t="s">
        <v>1</v>
      </c>
      <c r="D22" s="17">
        <f>STDEV(D14:D19)</f>
        <v>0.21361404754599356</v>
      </c>
      <c r="E22" s="17">
        <f>STDEV(E14:E19)</f>
        <v>0.71343062123855061</v>
      </c>
      <c r="F22" s="17">
        <f>STDEV(F14:F19)</f>
        <v>0.64630121550824715</v>
      </c>
      <c r="H22" s="17">
        <f>STDEV(H14:H19)</f>
        <v>6.5114469804823771E-2</v>
      </c>
      <c r="I22" s="17">
        <f>STDEV(I14:I19)</f>
        <v>0.11262990648158284</v>
      </c>
      <c r="J22" s="17">
        <f>STDEV(J14:J19)</f>
        <v>0.1288387963130197</v>
      </c>
      <c r="L22" s="17">
        <f>STDEV(L14:L19)</f>
        <v>7.3582340740705493E-2</v>
      </c>
      <c r="M22" s="17">
        <f>STDEV(M14:M19)</f>
        <v>0.15441549032226046</v>
      </c>
      <c r="N22" s="17">
        <f>STDEV(N14:N19)</f>
        <v>0.35789802910789981</v>
      </c>
      <c r="P22" s="17">
        <f>STDEV(P14:P19)</f>
        <v>0.10132953914935136</v>
      </c>
      <c r="Q22" s="17">
        <f>STDEV(Q14:Q19)</f>
        <v>0.20649882145645859</v>
      </c>
      <c r="R22" s="17">
        <f>STDEV(R14:R19)</f>
        <v>0.13791855053811147</v>
      </c>
      <c r="T22" s="17">
        <f>STDEV(T14:T19)</f>
        <v>8.8155794103908197E-2</v>
      </c>
      <c r="U22" s="17">
        <f>STDEV(U14:U19)</f>
        <v>0.11487705636358385</v>
      </c>
      <c r="V22" s="17">
        <f>STDEV(V14:V19)</f>
        <v>0.14295747667922679</v>
      </c>
      <c r="X22" s="17">
        <f>STDEV(X14:X19)</f>
        <v>0.24279439123335478</v>
      </c>
      <c r="Y22" s="17">
        <f>STDEV(Y14:Y19)</f>
        <v>0.36766584881989134</v>
      </c>
      <c r="Z22" s="17">
        <f>STDEV(Z14:Z19)</f>
        <v>0.23801232013357704</v>
      </c>
    </row>
    <row r="23" spans="3:26" x14ac:dyDescent="0.25">
      <c r="C23" s="3" t="s">
        <v>2</v>
      </c>
      <c r="D23" s="17">
        <f>(D22)/SQRT(6)</f>
        <v>8.7207569729718229E-2</v>
      </c>
      <c r="E23" s="17">
        <f>(E22)/SQRT(5)</f>
        <v>0.31905587326386087</v>
      </c>
      <c r="F23" s="17">
        <f>(F22)/SQRT(5)</f>
        <v>0.28903469036343638</v>
      </c>
      <c r="H23" s="17">
        <f>(H22)/SQRT(6)</f>
        <v>2.6582870982280134E-2</v>
      </c>
      <c r="I23" s="17">
        <f>(I22)/SQRT(5)</f>
        <v>5.0369625438452678E-2</v>
      </c>
      <c r="J23" s="17">
        <f>(J22)/SQRT(5)</f>
        <v>5.7618461339032263E-2</v>
      </c>
      <c r="L23" s="17">
        <f>(L22)/SQRT(6)</f>
        <v>3.0039864815722479E-2</v>
      </c>
      <c r="M23" s="17">
        <f>(M22)/SQRT(5)</f>
        <v>6.9056706627907055E-2</v>
      </c>
      <c r="N23" s="17">
        <f>(N22)/SQRT(5)</f>
        <v>0.16005686441969247</v>
      </c>
      <c r="P23" s="17">
        <f>(P22)/SQRT(6)</f>
        <v>4.1367611131213775E-2</v>
      </c>
      <c r="Q23" s="17">
        <f>(Q22)/SQRT(5)</f>
        <v>9.2349080410046705E-2</v>
      </c>
      <c r="R23" s="17">
        <f>(R22)/SQRT(5)</f>
        <v>6.1679050872291488E-2</v>
      </c>
      <c r="T23" s="17">
        <f>(T22)/SQRT(6)</f>
        <v>3.5989452237404816E-2</v>
      </c>
      <c r="U23" s="17">
        <f>(U22)/SQRT(5)</f>
        <v>5.1374581416809652E-2</v>
      </c>
      <c r="V23" s="17">
        <f>(V22)/SQRT(5)</f>
        <v>6.3932527149318394E-2</v>
      </c>
      <c r="X23" s="17">
        <f>(X22)/SQRT(6)</f>
        <v>9.9120395155231425E-2</v>
      </c>
      <c r="Y23" s="17">
        <f>(Y22)/SQRT(5)</f>
        <v>0.16442516619328756</v>
      </c>
      <c r="Z23" s="17">
        <f>(Z22)/SQRT(5)</f>
        <v>0.10644234546022401</v>
      </c>
    </row>
    <row r="24" spans="3:26" x14ac:dyDescent="0.25">
      <c r="C24" s="3" t="s">
        <v>3</v>
      </c>
      <c r="D24" s="3"/>
      <c r="E24" s="5">
        <f>TTEST(D14:D19,E14:E19,2,2)</f>
        <v>5.4577680915276245E-6</v>
      </c>
      <c r="F24" s="5">
        <f>TTEST(D14:D19,F14:F19,2,2)</f>
        <v>4.5120352384459284E-6</v>
      </c>
      <c r="H24" s="3"/>
      <c r="I24" s="5">
        <f>TTEST(H14:H19,I14:I19,2,2)</f>
        <v>0.26163166669504495</v>
      </c>
      <c r="J24" s="5">
        <f>TTEST(H14:H19,J14:J19,2,2)</f>
        <v>0.22810484149549057</v>
      </c>
      <c r="L24" s="3"/>
      <c r="M24" s="5">
        <f>TTEST(L14:L19,M14:M19,2,2)</f>
        <v>3.0762751287670348E-5</v>
      </c>
      <c r="N24" s="5">
        <f>TTEST(L14:L19,N14:N19,2,2)</f>
        <v>8.1810089501152591E-3</v>
      </c>
      <c r="P24" s="3"/>
      <c r="Q24" s="5">
        <f>TTEST(P14:P19,Q14:Q19,2,2)</f>
        <v>1.0584069060114484E-2</v>
      </c>
      <c r="R24" s="5">
        <f>TTEST(P14:P19,R14:R19,2,2)</f>
        <v>3.3473531741858552E-4</v>
      </c>
      <c r="T24" s="3"/>
      <c r="U24" s="5">
        <f>TTEST(T14:T19,U14:U19,2,2)</f>
        <v>0.58946371169355838</v>
      </c>
      <c r="V24" s="5">
        <f>TTEST(T14:T19,V14:V19,2,2)</f>
        <v>8.2567744583677133E-2</v>
      </c>
      <c r="X24" s="3"/>
      <c r="Y24" s="5">
        <f>TTEST(X14:X19,Y14:Y19,2,2)</f>
        <v>0.10572509353872431</v>
      </c>
      <c r="Z24" s="5">
        <f>TTEST(X14:X19,Z14:Z19,2,2)</f>
        <v>5.5156310309954298E-2</v>
      </c>
    </row>
    <row r="26" spans="3:26" x14ac:dyDescent="0.25">
      <c r="D26" s="15"/>
      <c r="H26" s="15"/>
      <c r="L26" s="15"/>
      <c r="P26" s="15"/>
      <c r="T26" s="15"/>
      <c r="X26" s="15"/>
    </row>
  </sheetData>
  <mergeCells count="6">
    <mergeCell ref="X12:Z12"/>
    <mergeCell ref="D12:F12"/>
    <mergeCell ref="H12:J12"/>
    <mergeCell ref="L12:N12"/>
    <mergeCell ref="P12:R12"/>
    <mergeCell ref="T12:V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63FB-7570-4572-AA06-A35AA163FE5E}">
  <dimension ref="D5:P30"/>
  <sheetViews>
    <sheetView topLeftCell="A4" workbookViewId="0">
      <selection activeCell="I23" sqref="I23"/>
    </sheetView>
  </sheetViews>
  <sheetFormatPr defaultRowHeight="18" x14ac:dyDescent="0.25"/>
  <cols>
    <col min="1" max="3" width="9.140625" style="2"/>
    <col min="4" max="4" width="12.85546875" style="2" bestFit="1" customWidth="1"/>
    <col min="5" max="5" width="35.5703125" style="2" customWidth="1"/>
    <col min="6" max="6" width="16.7109375" style="2" customWidth="1"/>
    <col min="7" max="7" width="18.42578125" style="2" bestFit="1" customWidth="1"/>
    <col min="8" max="8" width="11.5703125" style="2" bestFit="1" customWidth="1"/>
    <col min="9" max="9" width="19" style="2" bestFit="1" customWidth="1"/>
    <col min="10" max="11" width="13.140625" style="2" bestFit="1" customWidth="1"/>
    <col min="12" max="12" width="18.5703125" style="2" customWidth="1"/>
    <col min="13" max="13" width="11.5703125" style="2" bestFit="1" customWidth="1"/>
    <col min="14" max="14" width="18" style="2" bestFit="1" customWidth="1"/>
    <col min="15" max="15" width="14.140625" style="2" customWidth="1"/>
    <col min="16" max="16" width="14.28515625" style="2" customWidth="1"/>
    <col min="17" max="16384" width="9.140625" style="2"/>
  </cols>
  <sheetData>
    <row r="5" spans="5:16" x14ac:dyDescent="0.25">
      <c r="E5" s="24" t="s">
        <v>4</v>
      </c>
      <c r="F5" s="24"/>
    </row>
    <row r="6" spans="5:16" x14ac:dyDescent="0.25">
      <c r="E6" s="6" t="s">
        <v>57</v>
      </c>
      <c r="F6" s="6"/>
      <c r="L6" s="23" t="s">
        <v>59</v>
      </c>
      <c r="M6" s="23"/>
    </row>
    <row r="7" spans="5:16" x14ac:dyDescent="0.25">
      <c r="F7" s="24" t="s">
        <v>17</v>
      </c>
      <c r="G7" s="24"/>
      <c r="J7" s="8"/>
    </row>
    <row r="8" spans="5:16" x14ac:dyDescent="0.25">
      <c r="E8" s="3" t="s">
        <v>18</v>
      </c>
      <c r="F8" s="4" t="s">
        <v>15</v>
      </c>
      <c r="G8" s="4" t="s">
        <v>16</v>
      </c>
      <c r="J8" s="14"/>
      <c r="K8" s="14"/>
      <c r="L8" s="22" t="s">
        <v>51</v>
      </c>
      <c r="M8" s="22" t="s">
        <v>58</v>
      </c>
      <c r="N8" s="3" t="s">
        <v>60</v>
      </c>
      <c r="O8" s="3" t="s">
        <v>0</v>
      </c>
      <c r="P8" s="3" t="s">
        <v>26</v>
      </c>
    </row>
    <row r="9" spans="5:16" x14ac:dyDescent="0.25">
      <c r="E9" s="12">
        <v>0.59610084138327779</v>
      </c>
      <c r="F9" s="13">
        <v>2.5080249101044907</v>
      </c>
      <c r="G9" s="13">
        <v>2.4358830565825311</v>
      </c>
      <c r="H9" s="8"/>
      <c r="I9" s="16"/>
      <c r="J9" s="16"/>
      <c r="K9" s="3" t="s">
        <v>21</v>
      </c>
      <c r="L9" s="15">
        <v>3.6739999999999999</v>
      </c>
      <c r="M9" s="2">
        <v>12.464</v>
      </c>
      <c r="N9" s="11">
        <f>L9/M9</f>
        <v>0.29476893453145059</v>
      </c>
      <c r="O9" s="11">
        <f>(N9+N12+N15)/3</f>
        <v>0.49449508215325871</v>
      </c>
      <c r="P9" s="3">
        <f>N9/$O$9</f>
        <v>0.59610084138327779</v>
      </c>
    </row>
    <row r="10" spans="5:16" x14ac:dyDescent="0.25">
      <c r="E10" s="12">
        <v>1.2716524659435706</v>
      </c>
      <c r="F10" s="13">
        <v>3.7045448855626018</v>
      </c>
      <c r="G10" s="13">
        <v>1.8822560258489784</v>
      </c>
      <c r="H10" s="8"/>
      <c r="I10" s="16"/>
      <c r="J10" s="16"/>
      <c r="K10" s="4" t="s">
        <v>36</v>
      </c>
      <c r="L10" s="15">
        <v>19.026</v>
      </c>
      <c r="M10" s="2">
        <v>15.340999999999999</v>
      </c>
      <c r="N10" s="11">
        <f t="shared" ref="N10:N16" si="0">L10/M10</f>
        <v>1.2402059839645394</v>
      </c>
      <c r="P10" s="4">
        <f t="shared" ref="P10:P17" si="1">N10/$O$9</f>
        <v>2.5080249101044907</v>
      </c>
    </row>
    <row r="11" spans="5:16" x14ac:dyDescent="0.25">
      <c r="E11" s="12">
        <v>1.1322466926731516</v>
      </c>
      <c r="F11" s="13">
        <v>3.0542635848997191</v>
      </c>
      <c r="G11" s="13">
        <v>1.3999998770857354</v>
      </c>
      <c r="H11" s="8"/>
      <c r="I11" s="16"/>
      <c r="J11" s="16"/>
      <c r="K11" s="4" t="s">
        <v>39</v>
      </c>
      <c r="L11" s="15">
        <v>12.385</v>
      </c>
      <c r="M11" s="2">
        <v>10.282</v>
      </c>
      <c r="N11" s="11">
        <f t="shared" si="0"/>
        <v>1.2045321921805097</v>
      </c>
      <c r="P11" s="4">
        <f t="shared" si="1"/>
        <v>2.4358830565825311</v>
      </c>
    </row>
    <row r="12" spans="5:16" x14ac:dyDescent="0.25">
      <c r="E12" s="12">
        <v>0.65388960972177324</v>
      </c>
      <c r="F12" s="13">
        <v>1.5803555077661517</v>
      </c>
      <c r="G12" s="13">
        <v>2.6331545865459738</v>
      </c>
      <c r="H12" s="8"/>
      <c r="I12" s="16"/>
      <c r="J12" s="16"/>
      <c r="K12" s="3" t="s">
        <v>21</v>
      </c>
      <c r="L12" s="15">
        <v>5.0129999999999999</v>
      </c>
      <c r="M12" s="2">
        <v>7.9720000000000004</v>
      </c>
      <c r="N12" s="11">
        <f t="shared" si="0"/>
        <v>0.62882589061715999</v>
      </c>
      <c r="P12" s="3">
        <f t="shared" si="1"/>
        <v>1.2716524659435706</v>
      </c>
    </row>
    <row r="13" spans="5:16" x14ac:dyDescent="0.25">
      <c r="E13" s="12">
        <v>1.084790754043405</v>
      </c>
      <c r="F13" s="13">
        <v>3.6755194465710823</v>
      </c>
      <c r="G13" s="13">
        <v>2.3360500315375372</v>
      </c>
      <c r="H13" s="8"/>
      <c r="I13" s="16"/>
      <c r="J13" s="16"/>
      <c r="K13" s="4" t="s">
        <v>36</v>
      </c>
      <c r="L13" s="15">
        <v>18.687000000000001</v>
      </c>
      <c r="M13" s="2">
        <v>10.201000000000001</v>
      </c>
      <c r="N13" s="11">
        <f t="shared" si="0"/>
        <v>1.8318792275267131</v>
      </c>
      <c r="P13" s="4">
        <f t="shared" si="1"/>
        <v>3.7045448855626018</v>
      </c>
    </row>
    <row r="14" spans="5:16" x14ac:dyDescent="0.25">
      <c r="E14" s="12">
        <v>1.2613196362348218</v>
      </c>
      <c r="F14" s="16"/>
      <c r="G14" s="11"/>
      <c r="H14" s="8"/>
      <c r="I14" s="8"/>
      <c r="J14" s="14"/>
      <c r="K14" s="4" t="s">
        <v>39</v>
      </c>
      <c r="L14" s="15">
        <v>9.9350000000000005</v>
      </c>
      <c r="M14" s="2">
        <v>10.673999999999999</v>
      </c>
      <c r="N14" s="11">
        <f t="shared" si="0"/>
        <v>0.93076634813565684</v>
      </c>
      <c r="P14" s="4">
        <f t="shared" si="1"/>
        <v>1.8822560258489784</v>
      </c>
    </row>
    <row r="15" spans="5:16" x14ac:dyDescent="0.25">
      <c r="E15" s="18"/>
      <c r="F15" s="18"/>
      <c r="J15" s="14"/>
      <c r="K15" s="3" t="s">
        <v>21</v>
      </c>
      <c r="L15" s="15">
        <v>5.9269999999999996</v>
      </c>
      <c r="M15" s="2">
        <v>10.586</v>
      </c>
      <c r="N15" s="11">
        <f t="shared" si="0"/>
        <v>0.55989042131116562</v>
      </c>
      <c r="P15" s="3">
        <f t="shared" si="1"/>
        <v>1.1322466926731516</v>
      </c>
    </row>
    <row r="16" spans="5:16" x14ac:dyDescent="0.25">
      <c r="E16" s="18"/>
      <c r="F16" s="18"/>
      <c r="G16" s="18"/>
      <c r="J16" s="14"/>
      <c r="K16" s="4" t="s">
        <v>36</v>
      </c>
      <c r="L16" s="15">
        <v>18.077000000000002</v>
      </c>
      <c r="M16" s="2">
        <v>11.968999999999999</v>
      </c>
      <c r="N16" s="11">
        <f t="shared" si="0"/>
        <v>1.510318322332693</v>
      </c>
      <c r="P16" s="4">
        <f t="shared" si="1"/>
        <v>3.0542635848997191</v>
      </c>
    </row>
    <row r="17" spans="4:16" x14ac:dyDescent="0.25">
      <c r="E17" s="18"/>
      <c r="F17" s="18"/>
      <c r="G17" s="18"/>
      <c r="J17" s="14"/>
      <c r="K17" s="4" t="s">
        <v>39</v>
      </c>
      <c r="L17" s="15">
        <v>7.2759999999999998</v>
      </c>
      <c r="M17" s="2">
        <v>10.51</v>
      </c>
      <c r="N17" s="11">
        <f>L17/M17</f>
        <v>0.69229305423406284</v>
      </c>
      <c r="P17" s="4">
        <f t="shared" si="1"/>
        <v>1.3999998770857354</v>
      </c>
    </row>
    <row r="18" spans="4:16" x14ac:dyDescent="0.25">
      <c r="D18" s="3" t="s">
        <v>0</v>
      </c>
      <c r="E18" s="17">
        <f>AVERAGE(E9:E16)</f>
        <v>1</v>
      </c>
      <c r="F18" s="17">
        <f>AVERAGE(F9:F13)</f>
        <v>2.9045416669808093</v>
      </c>
      <c r="G18" s="17">
        <f>AVERAGE(G9:G12)</f>
        <v>2.0878233865158045</v>
      </c>
      <c r="J18" s="8"/>
      <c r="K18" s="8"/>
      <c r="L18" s="8"/>
      <c r="M18" s="8"/>
      <c r="N18" s="8"/>
    </row>
    <row r="19" spans="4:16" x14ac:dyDescent="0.25">
      <c r="D19" s="3" t="s">
        <v>1</v>
      </c>
      <c r="E19" s="17">
        <f>STDEV(E9:E16)</f>
        <v>0.29989618431023801</v>
      </c>
      <c r="F19" s="17">
        <f>STDEV(F9:F16)</f>
        <v>0.88987682600007589</v>
      </c>
      <c r="G19" s="17">
        <f>STDEV(G9:G16)</f>
        <v>0.49577816243470352</v>
      </c>
      <c r="J19" s="8"/>
      <c r="K19" s="8"/>
      <c r="L19" s="23" t="s">
        <v>61</v>
      </c>
      <c r="M19" s="23"/>
      <c r="N19" s="8"/>
    </row>
    <row r="20" spans="4:16" x14ac:dyDescent="0.25">
      <c r="D20" s="3" t="s">
        <v>2</v>
      </c>
      <c r="E20" s="17">
        <f>(E19)/SQRT(5)</f>
        <v>0.13411765086209962</v>
      </c>
      <c r="F20" s="17">
        <f>(F19)/SQRT(5)</f>
        <v>0.3979650149075844</v>
      </c>
      <c r="G20" s="17">
        <f>(G19)/SQRT(5)</f>
        <v>0.22171873459278593</v>
      </c>
      <c r="L20" s="3" t="s">
        <v>62</v>
      </c>
    </row>
    <row r="21" spans="4:16" x14ac:dyDescent="0.25">
      <c r="D21" s="3" t="s">
        <v>3</v>
      </c>
      <c r="E21" s="3"/>
      <c r="F21" s="5">
        <f>TTEST(E9:E16,F9:F14,2,2)</f>
        <v>7.7921267114711514E-4</v>
      </c>
      <c r="G21" s="5">
        <f>TTEST(E9:E16,G9:G13,2,2)</f>
        <v>1.1078827378695347E-3</v>
      </c>
      <c r="K21" s="14"/>
      <c r="L21" s="22" t="s">
        <v>51</v>
      </c>
      <c r="M21" s="22" t="s">
        <v>58</v>
      </c>
      <c r="N21" s="3" t="s">
        <v>60</v>
      </c>
      <c r="O21" s="3" t="s">
        <v>0</v>
      </c>
      <c r="P21" s="3" t="s">
        <v>26</v>
      </c>
    </row>
    <row r="22" spans="4:16" x14ac:dyDescent="0.25">
      <c r="K22" s="3" t="s">
        <v>21</v>
      </c>
      <c r="L22" s="2">
        <v>6.8890000000000002</v>
      </c>
      <c r="M22" s="2">
        <v>19.094999999999999</v>
      </c>
      <c r="N22" s="11">
        <f>L22/M22</f>
        <v>0.36077507200837922</v>
      </c>
      <c r="O22" s="11">
        <f>(N22+N25+N26)/3</f>
        <v>0.55173697003977051</v>
      </c>
      <c r="P22" s="3">
        <f>N22/$O$22</f>
        <v>0.65388960972177324</v>
      </c>
    </row>
    <row r="23" spans="4:16" x14ac:dyDescent="0.2">
      <c r="D23" s="19"/>
      <c r="E23" s="20"/>
      <c r="F23" s="20"/>
      <c r="G23" s="20"/>
      <c r="H23" s="20"/>
      <c r="I23" s="20"/>
      <c r="J23" s="20"/>
      <c r="K23" s="4" t="s">
        <v>36</v>
      </c>
      <c r="L23" s="2">
        <v>15.96</v>
      </c>
      <c r="M23" s="2">
        <v>18.303999999999998</v>
      </c>
      <c r="N23" s="11">
        <f>L23/M23</f>
        <v>0.87194055944055959</v>
      </c>
      <c r="P23" s="4">
        <f>N23/$O$22</f>
        <v>1.5803555077661517</v>
      </c>
    </row>
    <row r="24" spans="4:16" x14ac:dyDescent="0.2">
      <c r="D24" s="19"/>
      <c r="E24" s="20"/>
      <c r="F24" s="20"/>
      <c r="G24" s="20"/>
      <c r="H24" s="20"/>
      <c r="I24" s="20"/>
      <c r="J24" s="20"/>
      <c r="K24" s="4" t="s">
        <v>39</v>
      </c>
      <c r="L24" s="2">
        <v>25.552</v>
      </c>
      <c r="M24" s="2">
        <v>17.588000000000001</v>
      </c>
      <c r="N24" s="11">
        <f t="shared" ref="N24:N27" si="2">L24/M24</f>
        <v>1.4528087332272002</v>
      </c>
      <c r="P24" s="4">
        <f t="shared" ref="P24:P28" si="3">N24/$O$22</f>
        <v>2.6331545865459738</v>
      </c>
    </row>
    <row r="25" spans="4:16" x14ac:dyDescent="0.2">
      <c r="D25" s="19"/>
      <c r="E25" s="20"/>
      <c r="F25" s="20"/>
      <c r="G25" s="20"/>
      <c r="H25" s="20"/>
      <c r="I25" s="20"/>
      <c r="J25" s="20"/>
      <c r="K25" s="3" t="s">
        <v>21</v>
      </c>
      <c r="L25" s="2">
        <v>6.8710000000000004</v>
      </c>
      <c r="M25" s="2">
        <v>11.48</v>
      </c>
      <c r="N25" s="11">
        <f t="shared" si="2"/>
        <v>0.59851916376306624</v>
      </c>
      <c r="P25" s="3">
        <f t="shared" si="3"/>
        <v>1.084790754043405</v>
      </c>
    </row>
    <row r="26" spans="4:16" x14ac:dyDescent="0.2">
      <c r="D26" s="19"/>
      <c r="E26" s="20"/>
      <c r="F26" s="20"/>
      <c r="G26" s="20"/>
      <c r="H26" s="20"/>
      <c r="I26" s="20"/>
      <c r="J26" s="20"/>
      <c r="K26" s="3" t="s">
        <v>21</v>
      </c>
      <c r="L26" s="2">
        <v>7.55</v>
      </c>
      <c r="M26" s="2">
        <v>10.849</v>
      </c>
      <c r="N26" s="11">
        <f t="shared" si="2"/>
        <v>0.69591667434786608</v>
      </c>
      <c r="P26" s="3">
        <f>N26/$O$22</f>
        <v>1.2613196362348218</v>
      </c>
    </row>
    <row r="27" spans="4:16" x14ac:dyDescent="0.2">
      <c r="D27" s="19"/>
      <c r="E27" s="20"/>
      <c r="F27" s="20"/>
      <c r="G27" s="20"/>
      <c r="H27" s="20"/>
      <c r="I27" s="20"/>
      <c r="J27" s="20"/>
      <c r="K27" s="4" t="s">
        <v>36</v>
      </c>
      <c r="L27" s="2">
        <v>21.79</v>
      </c>
      <c r="M27" s="2">
        <v>10.744999999999999</v>
      </c>
      <c r="N27" s="11">
        <f t="shared" si="2"/>
        <v>2.027919962773383</v>
      </c>
      <c r="P27" s="4">
        <f>N27/$O$22</f>
        <v>3.6755194465710823</v>
      </c>
    </row>
    <row r="28" spans="4:16" x14ac:dyDescent="0.2">
      <c r="D28" s="19"/>
      <c r="E28" s="20"/>
      <c r="F28" s="20"/>
      <c r="G28" s="20"/>
      <c r="H28" s="20"/>
      <c r="I28" s="20"/>
      <c r="J28" s="20"/>
      <c r="K28" s="4" t="s">
        <v>39</v>
      </c>
      <c r="L28" s="2">
        <v>15.388</v>
      </c>
      <c r="M28" s="2">
        <v>11.939</v>
      </c>
      <c r="N28" s="11">
        <f>L28/M28</f>
        <v>1.288885166261831</v>
      </c>
      <c r="P28" s="4">
        <f t="shared" si="3"/>
        <v>2.3360500315375372</v>
      </c>
    </row>
    <row r="29" spans="4:16" x14ac:dyDescent="0.2">
      <c r="D29" s="19"/>
      <c r="E29" s="20"/>
      <c r="F29" s="20"/>
      <c r="G29" s="20"/>
      <c r="H29" s="20"/>
      <c r="I29" s="20"/>
      <c r="J29" s="20"/>
      <c r="K29" s="4"/>
      <c r="L29" s="14"/>
      <c r="N29" s="11"/>
      <c r="P29" s="4"/>
    </row>
    <row r="30" spans="4:16" x14ac:dyDescent="0.25">
      <c r="K30" s="4"/>
      <c r="L30" s="14"/>
      <c r="N30" s="11"/>
      <c r="P30" s="4"/>
    </row>
  </sheetData>
  <mergeCells count="4">
    <mergeCell ref="E5:F5"/>
    <mergeCell ref="F7:G7"/>
    <mergeCell ref="L6:M6"/>
    <mergeCell ref="L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1B</vt:lpstr>
      <vt:lpstr>Fig 1C</vt:lpstr>
      <vt:lpstr>Fig 1D</vt:lpstr>
      <vt:lpstr>Fig 1E</vt:lpstr>
      <vt:lpstr>Fig 1F</vt:lpstr>
      <vt:lpstr>Fig 1G</vt:lpstr>
      <vt:lpstr>Fig 1H</vt:lpstr>
      <vt:lpstr>Fig 1I</vt:lpstr>
      <vt:lpstr>Fig 1J</vt:lpstr>
      <vt:lpstr>Fig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 Werneck De Castro, Joao Pedro</dc:creator>
  <cp:lastModifiedBy>Saar Werneck De Castro, Joao Pedro</cp:lastModifiedBy>
  <dcterms:created xsi:type="dcterms:W3CDTF">2026-04-30T20:09:17Z</dcterms:created>
  <dcterms:modified xsi:type="dcterms:W3CDTF">2026-06-09T19:14:39Z</dcterms:modified>
</cp:coreProperties>
</file>